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Hillary Amster\CMRT\Versions\27April2018\FINAL\"/>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5" i="5" l="1"/>
  <c r="C5" i="5"/>
  <c r="B48" i="6" l="1"/>
  <c r="B43" i="6"/>
  <c r="B38" i="6"/>
  <c r="B33" i="6"/>
  <c r="B28" i="6"/>
  <c r="B23" i="6"/>
  <c r="B17" i="6"/>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c r="B59" i="6"/>
  <c r="G59" i="6" s="1"/>
  <c r="B58" i="6"/>
  <c r="G58" i="6"/>
  <c r="B56" i="6"/>
  <c r="G56" i="6" s="1"/>
  <c r="B55" i="6"/>
  <c r="G55" i="6"/>
  <c r="B54" i="6"/>
  <c r="G54" i="6" s="1"/>
  <c r="B53" i="6"/>
  <c r="G53" i="6"/>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1" i="6" l="1"/>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C11" i="6" s="1"/>
  <c r="D4" i="8"/>
  <c r="B8" i="4"/>
  <c r="A4" i="6" s="1"/>
  <c r="C29" i="3"/>
  <c r="G3" i="5"/>
  <c r="A1" i="6"/>
  <c r="I9" i="6"/>
  <c r="I16"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H387" i="5" l="1"/>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F26" i="6"/>
  <c r="B30" i="6"/>
  <c r="F41" i="6"/>
  <c r="B41" i="6"/>
  <c r="F63" i="6"/>
  <c r="F36" i="6"/>
  <c r="G21" i="6"/>
  <c r="H21" i="6" s="1"/>
  <c r="B26" i="6"/>
  <c r="B36" i="6"/>
  <c r="B46" i="6"/>
  <c r="G46" i="6" s="1"/>
  <c r="G31" i="6"/>
  <c r="H22" i="6"/>
  <c r="D22" i="6" s="1"/>
  <c r="G47" i="6"/>
  <c r="G42" i="6"/>
  <c r="G40" i="6"/>
  <c r="G26" i="6"/>
  <c r="H26" i="6" s="1"/>
  <c r="C26" i="6" s="1"/>
  <c r="K65" i="6"/>
  <c r="C65" i="6" s="1"/>
  <c r="G27" i="6"/>
  <c r="G32" i="6"/>
  <c r="G45" i="6"/>
  <c r="G43" i="6"/>
  <c r="G38" i="6"/>
  <c r="G35" i="6"/>
  <c r="G28" i="6"/>
  <c r="G33" i="6"/>
  <c r="G41" i="6"/>
  <c r="H41" i="6" s="1"/>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D20" i="6" l="1"/>
  <c r="K62" i="6"/>
  <c r="C62" i="6" s="1"/>
  <c r="F45" i="6"/>
  <c r="H45" i="6" s="1"/>
  <c r="F62" i="6"/>
  <c r="B2" i="6" s="1"/>
  <c r="F40" i="6"/>
  <c r="F35" i="6"/>
  <c r="F30" i="6"/>
  <c r="H30" i="6" s="1"/>
  <c r="H35" i="6"/>
  <c r="D35" i="6" s="1"/>
  <c r="H40" i="6"/>
  <c r="D40" i="6" s="1"/>
  <c r="H31" i="6"/>
  <c r="D31" i="6" s="1"/>
  <c r="F46" i="6"/>
  <c r="H46" i="6" s="1"/>
  <c r="F31" i="6"/>
  <c r="C20" i="6"/>
  <c r="D21" i="6"/>
  <c r="C21" i="6"/>
  <c r="K63" i="6"/>
  <c r="C63" i="6" s="1"/>
  <c r="D26" i="6"/>
  <c r="H32" i="6"/>
  <c r="C32" i="6" s="1"/>
  <c r="C22" i="6"/>
  <c r="C35"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0" i="6" l="1"/>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<sst xmlns="http://schemas.openxmlformats.org/spreadsheetml/2006/main" count="21596" uniqueCount="15425">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</sst>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ht="16.5">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3218</v>
      </c>
      <c r="F44" s="37" t="s">
        <v>3183</v>
      </c>
      <c r="G44" s="34"/>
    </row>
    <row r="45" spans="1:7" ht="157.5">
      <c r="A45" s="357"/>
      <c r="B45" s="287">
        <v>5</v>
      </c>
      <c r="C45" s="191" t="s">
        <v>2961</v>
      </c>
      <c r="D45" s="209">
        <v>42867</v>
      </c>
      <c r="E45" s="220" t="s">
        <v>14010</v>
      </c>
      <c r="F45" s="37" t="s">
        <v>13594</v>
      </c>
      <c r="G45" s="34"/>
    </row>
    <row r="46" spans="1:7" ht="45">
      <c r="A46" s="357"/>
      <c r="B46" s="208">
        <v>5.01</v>
      </c>
      <c r="C46" s="191" t="s">
        <v>2961</v>
      </c>
      <c r="D46" s="209">
        <v>42907</v>
      </c>
      <c r="E46" s="220" t="s">
        <v>14066</v>
      </c>
      <c r="F46" s="37" t="s">
        <v>13594</v>
      </c>
      <c r="G46" s="34"/>
    </row>
    <row r="47" spans="1:7" ht="67.5">
      <c r="A47" s="357"/>
      <c r="B47" s="208">
        <v>5.0999999999999996</v>
      </c>
      <c r="C47" s="191" t="s">
        <v>2961</v>
      </c>
      <c r="D47" s="209">
        <v>43070</v>
      </c>
      <c r="E47" s="220" t="s">
        <v>14292</v>
      </c>
      <c r="F47" s="37" t="s">
        <v>14293</v>
      </c>
      <c r="G47" s="34"/>
    </row>
    <row r="48" spans="1:7" ht="56.25">
      <c r="A48" s="357"/>
      <c r="B48" s="208">
        <v>5.1100000000000003</v>
      </c>
      <c r="C48" s="191" t="s">
        <v>14573</v>
      </c>
      <c r="D48" s="209">
        <v>43217</v>
      </c>
      <c r="E48" s="220" t="s">
        <v>14719</v>
      </c>
      <c r="F48" s="37" t="s">
        <v>14614</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50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1452</v>
      </c>
      <c r="F4" s="110">
        <v>1</v>
      </c>
      <c r="G4" s="85">
        <f t="shared" ref="G4:G9" si="1">IF(B4=0,1,0)</f>
        <v>1</v>
      </c>
      <c r="H4" s="86">
        <f>F4*G4</f>
        <v>1</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1452</v>
      </c>
      <c r="F5" s="110">
        <v>1</v>
      </c>
      <c r="G5" s="85">
        <f t="shared" si="1"/>
        <v>1</v>
      </c>
      <c r="H5" s="86">
        <f t="shared" ref="H5:H23" si="2">F5*G5</f>
        <v>1</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1452</v>
      </c>
      <c r="F7" s="154">
        <v>1</v>
      </c>
      <c r="G7" s="85">
        <f t="shared" si="1"/>
        <v>1</v>
      </c>
      <c r="H7" s="86">
        <f t="shared" si="2"/>
        <v>1</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1452</v>
      </c>
      <c r="F8" s="154">
        <v>1</v>
      </c>
      <c r="G8" s="85">
        <f>IF(ISNUMBER(SEARCH("@",B8)),0,1)</f>
        <v>1</v>
      </c>
      <c r="H8" s="86">
        <f t="shared" si="2"/>
        <v>1</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1452</v>
      </c>
      <c r="F9" s="154">
        <v>1</v>
      </c>
      <c r="G9" s="85">
        <f t="shared" si="1"/>
        <v>1</v>
      </c>
      <c r="H9" s="86">
        <f t="shared" si="2"/>
        <v>1</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1452</v>
      </c>
      <c r="F10" s="110">
        <v>1</v>
      </c>
      <c r="G10" s="85">
        <f t="shared" ref="G10:G23" si="4">IF(B10=0,1,0)</f>
        <v>1</v>
      </c>
      <c r="H10" s="86">
        <f t="shared" si="2"/>
        <v>1</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1452</v>
      </c>
      <c r="F11" s="110">
        <v>1</v>
      </c>
      <c r="G11" s="85">
        <f>IF(ISNUMBER(SEARCH("@",B11)),0,1)</f>
        <v>1</v>
      </c>
      <c r="H11" s="86">
        <f t="shared" si="2"/>
        <v>1</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1452</v>
      </c>
      <c r="F12" s="110">
        <v>1</v>
      </c>
      <c r="G12" s="85">
        <f>IF(B12=0,1,0)</f>
        <v>1</v>
      </c>
      <c r="H12" s="86">
        <f>F12*G12</f>
        <v>1</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1452</v>
      </c>
      <c r="F13" s="110">
        <v>1</v>
      </c>
      <c r="G13" s="85">
        <f t="shared" si="4"/>
        <v>1</v>
      </c>
      <c r="H13" s="86">
        <f t="shared" si="2"/>
        <v>1</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929</v>
      </c>
      <c r="F15" s="110">
        <v>1</v>
      </c>
      <c r="G15" s="85">
        <f t="shared" si="4"/>
        <v>1</v>
      </c>
      <c r="H15" s="86">
        <f t="shared" si="2"/>
        <v>1</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930</v>
      </c>
      <c r="F16" s="110">
        <v>1</v>
      </c>
      <c r="G16" s="85">
        <f t="shared" si="4"/>
        <v>1</v>
      </c>
      <c r="H16" s="86">
        <f t="shared" si="2"/>
        <v>1</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930</v>
      </c>
      <c r="F17" s="110">
        <v>1</v>
      </c>
      <c r="G17" s="85">
        <f t="shared" si="4"/>
        <v>1</v>
      </c>
      <c r="H17" s="86">
        <f t="shared" si="2"/>
        <v>1</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930</v>
      </c>
      <c r="F18" s="110">
        <v>1</v>
      </c>
      <c r="G18" s="85">
        <f t="shared" si="4"/>
        <v>1</v>
      </c>
      <c r="H18" s="86">
        <f t="shared" si="2"/>
        <v>1</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f>IF($B$15="Yes",Declaration!D32,0)</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930</v>
      </c>
      <c r="F20" s="111">
        <f>IF(B$15="No",0,1)</f>
        <v>1</v>
      </c>
      <c r="G20" s="85">
        <f t="shared" si="4"/>
        <v>1</v>
      </c>
      <c r="H20" s="86">
        <f t="shared" si="2"/>
        <v>1</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IF($B$16="Yes",Declaration!D33,0)</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930</v>
      </c>
      <c r="F21" s="111">
        <f>IF(B$16="No",0,1)</f>
        <v>1</v>
      </c>
      <c r="G21" s="85">
        <f t="shared" si="4"/>
        <v>1</v>
      </c>
      <c r="H21" s="86">
        <f t="shared" si="2"/>
        <v>1</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IF($B$17="Yes",Declaration!D34,0)</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930</v>
      </c>
      <c r="F22" s="111">
        <f>IF(B$17="No",0,1)</f>
        <v>1</v>
      </c>
      <c r="G22" s="85">
        <f t="shared" si="4"/>
        <v>1</v>
      </c>
      <c r="H22" s="86">
        <f t="shared" si="2"/>
        <v>1</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IF($B$18="Yes",Declaration!D35,0)</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930</v>
      </c>
      <c r="F23" s="111">
        <f>IF(B$18="No",0,1)</f>
        <v>1</v>
      </c>
      <c r="G23" s="85">
        <f t="shared" si="4"/>
        <v>1</v>
      </c>
      <c r="H23" s="86">
        <f t="shared" si="2"/>
        <v>1</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f>IF(AND($B$15="Yes",$B$20="Yes"),Declaration!D38,0)</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930</v>
      </c>
      <c r="F25" s="111">
        <f>IF(OR(B15="No",B20="No"),0,1)</f>
        <v>1</v>
      </c>
      <c r="G25" s="85">
        <f t="shared" ref="G25:G60" si="5">IF(B25=0,1,0)</f>
        <v>1</v>
      </c>
      <c r="H25" s="86">
        <f t="shared" ref="H25:H65" si="6">F25*G25</f>
        <v>1</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IF(AND($B$16="Yes",$B$21="Yes"),Declaration!D39,0)</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930</v>
      </c>
      <c r="F26" s="111">
        <f>IF(OR(B16="No",B21="No"),0,1)</f>
        <v>1</v>
      </c>
      <c r="G26" s="85">
        <f t="shared" si="5"/>
        <v>1</v>
      </c>
      <c r="H26" s="86">
        <f t="shared" si="6"/>
        <v>1</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IF(AND($B$17="Yes",$B$22="Yes"),Declaration!D40,0)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930</v>
      </c>
      <c r="F27" s="111">
        <f>IF(OR(B17="No",B22="No"),0,1)</f>
        <v>1</v>
      </c>
      <c r="G27" s="85">
        <f t="shared" si="5"/>
        <v>1</v>
      </c>
      <c r="H27" s="86">
        <f t="shared" si="6"/>
        <v>1</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f>IF(AND($B$18="Yes",$B$23="Yes"),Declaration!D41,0)</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930</v>
      </c>
      <c r="F28" s="111">
        <f>IF(OR(B18="No",B23="No"),0,1)</f>
        <v>1</v>
      </c>
      <c r="G28" s="85">
        <f t="shared" si="5"/>
        <v>1</v>
      </c>
      <c r="H28" s="86">
        <f t="shared" si="6"/>
        <v>1</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f>IF(AND($B$15="Yes",$B$20="Yes"),Declaration!D44,0)</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1452</v>
      </c>
      <c r="F30" s="111">
        <f>F25</f>
        <v>1</v>
      </c>
      <c r="G30" s="85">
        <f>IF(B30=0,1,0)</f>
        <v>1</v>
      </c>
      <c r="H30" s="86">
        <f>F30*G30</f>
        <v>1</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IF(AND($B$16="Yes",$B$21="Yes"),Declaration!D45,0)</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1452</v>
      </c>
      <c r="F31" s="111">
        <f>F26</f>
        <v>1</v>
      </c>
      <c r="G31" s="85">
        <f>IF(B31=0,1,0)</f>
        <v>1</v>
      </c>
      <c r="H31" s="86">
        <f>F31*G31</f>
        <v>1</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IF(AND($B$17="Yes",$B$22="Yes"),Declaration!D46,0)</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1452</v>
      </c>
      <c r="F32" s="111">
        <f>F27</f>
        <v>1</v>
      </c>
      <c r="G32" s="85">
        <f>IF(B32=0,1,0)</f>
        <v>1</v>
      </c>
      <c r="H32" s="86">
        <f>F32*G32</f>
        <v>1</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f>IF(AND($B$18="Yes",$B$23="Yes"),Declaration!D47,0)</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1452</v>
      </c>
      <c r="F33" s="111">
        <f>F28</f>
        <v>1</v>
      </c>
      <c r="G33" s="85">
        <f>IF(B33=0,1,0)</f>
        <v>1</v>
      </c>
      <c r="H33" s="86">
        <f>F33*G33</f>
        <v>1</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0</v>
      </c>
      <c r="C35" s="106" t="str">
        <f t="shared" ca="1" si="3"/>
        <v>Provide % of completeness of supplier's smelter information on Declaration tab cell D50</v>
      </c>
      <c r="D35" s="112" t="str">
        <f>IF(H35=1,"Click here to answer question 5 for Tantalum","")</f>
        <v>Click here to answer question 5 for Tantalum</v>
      </c>
      <c r="E35" s="88" t="s">
        <v>929</v>
      </c>
      <c r="F35" s="111">
        <f>F25</f>
        <v>1</v>
      </c>
      <c r="G35" s="85">
        <f t="shared" si="5"/>
        <v>1</v>
      </c>
      <c r="H35" s="86">
        <f t="shared" si="6"/>
        <v>1</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0</v>
      </c>
      <c r="C36" s="106" t="str">
        <f ca="1">IF(H36=1,J36,I36)</f>
        <v>Provide % of completeness of supplier's smelter information on Declaration tab cell D51</v>
      </c>
      <c r="D36" s="112" t="str">
        <f>IF(H36=1,"Click here to answer question 5 for Tin","")</f>
        <v>Click here to answer question 5 for Tin</v>
      </c>
      <c r="E36" s="88" t="s">
        <v>929</v>
      </c>
      <c r="F36" s="111">
        <f>F26</f>
        <v>1</v>
      </c>
      <c r="G36" s="85">
        <f t="shared" si="5"/>
        <v>1</v>
      </c>
      <c r="H36" s="86">
        <f t="shared" si="6"/>
        <v>1</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0</v>
      </c>
      <c r="C37" s="106" t="str">
        <f t="shared" ca="1" si="3"/>
        <v>Provide % of completeness of supplier's smelter information on Declaration tab cell D52</v>
      </c>
      <c r="D37" s="112" t="str">
        <f>IF(H37=1,"Click here to answer question 5 for Gold","")</f>
        <v>Click here to answer question 5 for Gold</v>
      </c>
      <c r="E37" s="88" t="s">
        <v>929</v>
      </c>
      <c r="F37" s="111">
        <f>F27</f>
        <v>1</v>
      </c>
      <c r="G37" s="85">
        <f t="shared" si="5"/>
        <v>1</v>
      </c>
      <c r="H37" s="86">
        <f t="shared" si="6"/>
        <v>1</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0</v>
      </c>
      <c r="C38" s="106" t="str">
        <f t="shared" ca="1" si="3"/>
        <v>Provide % of completeness of supplier's smelter information on Declaration tab cell D53</v>
      </c>
      <c r="D38" s="112" t="str">
        <f>IF(H38=1,"Click here to answer question 5 for Tungsten","")</f>
        <v>Click here to answer question 5 for Tungsten</v>
      </c>
      <c r="E38" s="88" t="s">
        <v>929</v>
      </c>
      <c r="F38" s="111">
        <f>F28</f>
        <v>1</v>
      </c>
      <c r="G38" s="85">
        <f t="shared" si="5"/>
        <v>1</v>
      </c>
      <c r="H38" s="86">
        <f t="shared" si="6"/>
        <v>1</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f>IF(AND($B$15="Yes",$B$20="Yes"),Declaration!D56,0)</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1448</v>
      </c>
      <c r="F40" s="111">
        <f>F25</f>
        <v>1</v>
      </c>
      <c r="G40" s="85">
        <f t="shared" si="5"/>
        <v>1</v>
      </c>
      <c r="H40" s="86">
        <f t="shared" si="6"/>
        <v>1</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f>IF(AND($B$16="Yes",$B$21="Yes"),Declaration!D57,0)</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1448</v>
      </c>
      <c r="F41" s="111">
        <f>F26</f>
        <v>1</v>
      </c>
      <c r="G41" s="85">
        <f t="shared" si="5"/>
        <v>1</v>
      </c>
      <c r="H41" s="86">
        <f t="shared" si="6"/>
        <v>1</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f>IF(AND($B$17="Yes",$B$22="Yes"),Declaration!D58,0)</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1448</v>
      </c>
      <c r="F42" s="111">
        <f>F27</f>
        <v>1</v>
      </c>
      <c r="G42" s="85">
        <f t="shared" si="5"/>
        <v>1</v>
      </c>
      <c r="H42" s="86">
        <f t="shared" si="6"/>
        <v>1</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f>IF(AND($B$18="Yes",$B$23="Yes"),Declaration!D59,0)</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1448</v>
      </c>
      <c r="F43" s="111">
        <f>F28</f>
        <v>1</v>
      </c>
      <c r="G43" s="85">
        <f t="shared" si="5"/>
        <v>1</v>
      </c>
      <c r="H43" s="86">
        <f t="shared" si="6"/>
        <v>1</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f>IF(AND($B$15="Yes",$B$20="Yes"),Declaration!D62,0)</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930</v>
      </c>
      <c r="F45" s="111">
        <f>F25</f>
        <v>1</v>
      </c>
      <c r="G45" s="85">
        <f t="shared" si="5"/>
        <v>1</v>
      </c>
      <c r="H45" s="86">
        <f t="shared" si="6"/>
        <v>1</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IF(AND($B$16="Yes",$B$21="Yes"),Declaration!D63,0)</f>
        <v>0</v>
      </c>
      <c r="C46" s="106" t="str">
        <f t="shared" ca="1" si="3"/>
        <v>Declare if all applicable Tin smelter information has been provided on Declaration tab cell D63</v>
      </c>
      <c r="D46" s="115" t="str">
        <f>IF(H46=1,"Click here to answer question 7 for Tin","")</f>
        <v>Click here to answer question 7 for Tin</v>
      </c>
      <c r="E46" s="88" t="s">
        <v>930</v>
      </c>
      <c r="F46" s="111">
        <f>F26</f>
        <v>1</v>
      </c>
      <c r="G46" s="85">
        <f t="shared" si="5"/>
        <v>1</v>
      </c>
      <c r="H46" s="86">
        <f t="shared" si="6"/>
        <v>1</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IF(AND($B$17="Yes",$B$22="Yes"),Declaration!D64,0)</f>
        <v>0</v>
      </c>
      <c r="C47" s="106" t="str">
        <f t="shared" ca="1" si="3"/>
        <v>Declare if all applicable Gold smelter information has been provided on Declaration tab cell D64</v>
      </c>
      <c r="D47" s="115" t="str">
        <f>IF(H47=1,"Click here to answer question 7 for Gold","")</f>
        <v>Click here to answer question 7 for Gold</v>
      </c>
      <c r="E47" s="88" t="s">
        <v>930</v>
      </c>
      <c r="F47" s="111">
        <f>F27</f>
        <v>1</v>
      </c>
      <c r="G47" s="85">
        <f t="shared" si="5"/>
        <v>1</v>
      </c>
      <c r="H47" s="86">
        <f t="shared" si="6"/>
        <v>1</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IF(AND($B$18="Yes",$B$23="Yes"),Declaration!D65,0)</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930</v>
      </c>
      <c r="F48" s="111">
        <f>F28</f>
        <v>1</v>
      </c>
      <c r="G48" s="85">
        <f t="shared" si="5"/>
        <v>1</v>
      </c>
      <c r="H48" s="86">
        <f t="shared" si="6"/>
        <v>1</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1452</v>
      </c>
      <c r="F50" s="111">
        <f>IF(SUM(F$25:F$28)=0,0,1)</f>
        <v>1</v>
      </c>
      <c r="G50" s="85">
        <f t="shared" si="5"/>
        <v>1</v>
      </c>
      <c r="H50" s="86">
        <f t="shared" si="6"/>
        <v>1</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1452</v>
      </c>
      <c r="F51" s="111">
        <f t="shared" ref="F51:F60" si="7">F$50</f>
        <v>1</v>
      </c>
      <c r="G51" s="85">
        <f t="shared" si="5"/>
        <v>1</v>
      </c>
      <c r="H51" s="86">
        <f t="shared" si="6"/>
        <v>1</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1452</v>
      </c>
      <c r="F53" s="111">
        <f t="shared" si="7"/>
        <v>1</v>
      </c>
      <c r="G53" s="85">
        <f t="shared" si="5"/>
        <v>1</v>
      </c>
      <c r="H53" s="86">
        <f t="shared" si="6"/>
        <v>1</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f>Declaration!D75</f>
        <v>0</v>
      </c>
      <c r="C54" s="106" t="str">
        <f ca="1">IF(H54=1,J54,I54)</f>
        <v>Answer if you require your direct suppliers to source from smelters validated as DRC conflict-free using the Responsible Minerals Assurance Process conformant smelter list on Declaration tab cell D75</v>
      </c>
      <c r="D54" s="112" t="str">
        <f>IF(H54=1,"Click here to answer question (D)","")</f>
        <v>Click here to answer question (D)</v>
      </c>
      <c r="E54" s="88" t="s">
        <v>1452</v>
      </c>
      <c r="F54" s="111">
        <f t="shared" si="7"/>
        <v>1</v>
      </c>
      <c r="G54" s="85">
        <f t="shared" si="5"/>
        <v>1</v>
      </c>
      <c r="H54" s="86">
        <f t="shared" si="6"/>
        <v>1</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1452</v>
      </c>
      <c r="F55" s="111">
        <f t="shared" si="7"/>
        <v>1</v>
      </c>
      <c r="G55" s="85">
        <f t="shared" si="5"/>
        <v>1</v>
      </c>
      <c r="H55" s="86">
        <f t="shared" si="6"/>
        <v>1</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1452</v>
      </c>
      <c r="F56" s="111">
        <f t="shared" si="7"/>
        <v>1</v>
      </c>
      <c r="G56" s="85">
        <f t="shared" si="5"/>
        <v>1</v>
      </c>
      <c r="H56" s="86">
        <f t="shared" si="6"/>
        <v>1</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1452</v>
      </c>
      <c r="F58" s="111">
        <f t="shared" si="7"/>
        <v>1</v>
      </c>
      <c r="G58" s="85">
        <f t="shared" si="5"/>
        <v>1</v>
      </c>
      <c r="H58" s="86">
        <f t="shared" si="6"/>
        <v>1</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1452</v>
      </c>
      <c r="F59" s="111">
        <f t="shared" si="7"/>
        <v>1</v>
      </c>
      <c r="G59" s="85">
        <f t="shared" si="5"/>
        <v>1</v>
      </c>
      <c r="H59" s="86">
        <f t="shared" si="6"/>
        <v>1</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1452</v>
      </c>
      <c r="F60" s="111">
        <f t="shared" si="7"/>
        <v>1</v>
      </c>
      <c r="G60" s="85">
        <f t="shared" si="5"/>
        <v>1</v>
      </c>
      <c r="H60" s="86">
        <f t="shared" si="6"/>
        <v>1</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Please answer Question 1 / Question 2 on Declaration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1</v>
      </c>
      <c r="L62" s="22" t="str">
        <f ca="1">OFFSET(L!$C$1,MATCH("Checker"&amp;ADDRESS(ROW(),COLUMN(),4),L!$A:$A,0)-1,SL,,)</f>
        <v>Please answer Question 1 / Question 2 on Declaration tab</v>
      </c>
    </row>
    <row r="63" spans="1:12" ht="39">
      <c r="A63" s="106" t="s">
        <v>2170</v>
      </c>
      <c r="B63" s="106"/>
      <c r="C63" s="106" t="str">
        <f ca="1">IF(K63=1,L63,IF(B16="No","Not Required",IF(G63=0,I63,J63)))</f>
        <v>Please answer Question 1 / Question 2 on Declaration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1</v>
      </c>
      <c r="L63" s="22" t="str">
        <f ca="1">OFFSET(L!$C$1,MATCH("Checker"&amp;ADDRESS(ROW(),COLUMN(),4),L!$A:$A,0)-1,SL,,)</f>
        <v>Please answer Question 1 / Question 2 on Declaration tab</v>
      </c>
    </row>
    <row r="64" spans="1:12" ht="39">
      <c r="A64" s="106" t="s">
        <v>2171</v>
      </c>
      <c r="B64" s="106"/>
      <c r="C64" s="106" t="str">
        <f ca="1">IF(K64=1,L64,IF(B17="No","Not Required",IF(G64=0,I64,J64)))</f>
        <v>Please answer Question 1 / Question 2 on Declaration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1</v>
      </c>
      <c r="L64" s="22" t="str">
        <f ca="1">OFFSET(L!$C$1,MATCH("Checker"&amp;ADDRESS(ROW(),COLUMN(),4),L!$A:$A,0)-1,SL,,)</f>
        <v>Please answer Question 1 / Question 2 on Declaration tab</v>
      </c>
    </row>
    <row r="65" spans="1:12" ht="39">
      <c r="A65" s="106" t="s">
        <v>2172</v>
      </c>
      <c r="B65" s="106"/>
      <c r="C65" s="106" t="str">
        <f ca="1">IF(K65=1,L65,IF(B18="No","Not Required",IF(G65=0,I65,J65)))</f>
        <v>Please answer Question 1 / Question 2 on Declaration tab</v>
      </c>
      <c r="D65" s="112" t="str">
        <f>IF(H65=0,"","Click here to provide smelter information")</f>
        <v>Click here to provide smelter information</v>
      </c>
      <c r="E65" s="88" t="s">
        <v>930</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1</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50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Gavin Wu</cp:lastModifiedBy>
  <cp:lastPrinted>2015-04-21T20:47:43Z</cp:lastPrinted>
  <dcterms:created xsi:type="dcterms:W3CDTF">2010-06-21T21:00:23Z</dcterms:created>
  <dcterms:modified xsi:type="dcterms:W3CDTF">2018-05-04T19:33:38Z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