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192.9.206.1\品質管理部\紛争鉱物調査資料\2017_最新ブレーカー紛争鉱物テンプレート\"/>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895" windowHeight="64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10" i="5"/>
  <c r="C10" i="5"/>
  <c r="B11" i="5"/>
  <c r="C11" i="5"/>
  <c r="V11" i="5" s="1"/>
  <c r="B12" i="5"/>
  <c r="C12" i="5"/>
  <c r="V12" i="5" s="1"/>
  <c r="F12" i="5" s="1"/>
  <c r="B13" i="5"/>
  <c r="C13" i="5"/>
  <c r="V13" i="5" s="1"/>
  <c r="B14" i="5"/>
  <c r="C14" i="5"/>
  <c r="B15" i="5"/>
  <c r="C15" i="5"/>
  <c r="V15" i="5" s="1"/>
  <c r="B16" i="5"/>
  <c r="C16" i="5"/>
  <c r="V16" i="5" s="1"/>
  <c r="B17" i="5"/>
  <c r="C17" i="5"/>
  <c r="V17" i="5" s="1"/>
  <c r="B18" i="5"/>
  <c r="C18" i="5"/>
  <c r="B19" i="5"/>
  <c r="C19" i="5"/>
  <c r="V19" i="5" s="1"/>
  <c r="B20" i="5"/>
  <c r="C20" i="5"/>
  <c r="V20" i="5" s="1"/>
  <c r="B21" i="5"/>
  <c r="C21" i="5"/>
  <c r="V21" i="5" s="1"/>
  <c r="B22" i="5"/>
  <c r="C22" i="5"/>
  <c r="V22" i="5" s="1"/>
  <c r="B23" i="5"/>
  <c r="C23" i="5"/>
  <c r="V23" i="5" s="1"/>
  <c r="B24" i="5"/>
  <c r="C24" i="5"/>
  <c r="B25" i="5"/>
  <c r="C25" i="5"/>
  <c r="V25" i="5" s="1"/>
  <c r="B26" i="5"/>
  <c r="C26" i="5"/>
  <c r="V26" i="5" s="1"/>
  <c r="B27" i="5"/>
  <c r="C27" i="5"/>
  <c r="V27" i="5" s="1"/>
  <c r="B28" i="5"/>
  <c r="C28" i="5"/>
  <c r="V28" i="5" s="1"/>
  <c r="B29" i="5"/>
  <c r="C29" i="5"/>
  <c r="V29" i="5" s="1"/>
  <c r="B30" i="5"/>
  <c r="C30" i="5"/>
  <c r="B31" i="5"/>
  <c r="C31" i="5"/>
  <c r="V31" i="5" s="1"/>
  <c r="B32" i="5"/>
  <c r="C32" i="5"/>
  <c r="B33" i="5"/>
  <c r="C33" i="5"/>
  <c r="V33" i="5" s="1"/>
  <c r="B34" i="5"/>
  <c r="C34" i="5"/>
  <c r="B35" i="5"/>
  <c r="C35" i="5"/>
  <c r="V35" i="5" s="1"/>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B48" i="5"/>
  <c r="C48" i="5"/>
  <c r="V48" i="5" s="1"/>
  <c r="B49" i="5"/>
  <c r="C49" i="5"/>
  <c r="V49" i="5" s="1"/>
  <c r="B50" i="5"/>
  <c r="C50" i="5"/>
  <c r="B51" i="5"/>
  <c r="C51" i="5"/>
  <c r="V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G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F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R11" i="5"/>
  <c r="G13" i="5"/>
  <c r="R15" i="5"/>
  <c r="F23" i="5"/>
  <c r="F25" i="5"/>
  <c r="H29" i="5"/>
  <c r="E31" i="5"/>
  <c r="X31" i="5" s="1"/>
  <c r="E33" i="5"/>
  <c r="X33" i="5" s="1"/>
  <c r="F35" i="5"/>
  <c r="I37" i="5"/>
  <c r="R39" i="5"/>
  <c r="I43" i="5"/>
  <c r="E45" i="5"/>
  <c r="X45" i="5" s="1"/>
  <c r="I47" i="5"/>
  <c r="G49" i="5"/>
  <c r="I51" i="5"/>
  <c r="J53" i="5"/>
  <c r="G55"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E177" i="5"/>
  <c r="X177" i="5" s="1"/>
  <c r="E181" i="5"/>
  <c r="X181" i="5" s="1"/>
  <c r="H189" i="5"/>
  <c r="F237" i="5"/>
  <c r="R261"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s="1"/>
  <c r="B56" i="6"/>
  <c r="G56" i="6" s="1"/>
  <c r="B55" i="6"/>
  <c r="G55" i="6"/>
  <c r="B54" i="6"/>
  <c r="G54" i="6" s="1"/>
  <c r="B53" i="6"/>
  <c r="G53" i="6"/>
  <c r="B50" i="6"/>
  <c r="G50" i="6" s="1"/>
  <c r="H14" i="6"/>
  <c r="H61" i="4"/>
  <c r="B86" i="4"/>
  <c r="G2388" i="5"/>
  <c r="I1612" i="5"/>
  <c r="I1606" i="5"/>
  <c r="E1580" i="5"/>
  <c r="X1580" i="5" s="1"/>
  <c r="I1070" i="5"/>
  <c r="F1872"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AB2410" i="5"/>
  <c r="AB2274" i="5"/>
  <c r="J2218" i="5"/>
  <c r="G1924" i="5"/>
  <c r="J1852" i="5"/>
  <c r="J1436" i="5"/>
  <c r="F1428" i="5"/>
  <c r="F1420" i="5"/>
  <c r="F1412" i="5"/>
  <c r="F1404" i="5"/>
  <c r="R1380" i="5"/>
  <c r="H1372" i="5"/>
  <c r="AB1279" i="5"/>
  <c r="I1164" i="5"/>
  <c r="F1036" i="5"/>
  <c r="J132" i="5"/>
  <c r="I116" i="5"/>
  <c r="I76" i="5"/>
  <c r="F68" i="5"/>
  <c r="E52" i="5"/>
  <c r="X52" i="5" s="1"/>
  <c r="H28" i="5"/>
  <c r="G20" i="5"/>
  <c r="AB12" i="5"/>
  <c r="I2050" i="5"/>
  <c r="E1204" i="5"/>
  <c r="X1204" i="5" s="1"/>
  <c r="G1076"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AB1127" i="5"/>
  <c r="G1124" i="5"/>
  <c r="I1092" i="5"/>
  <c r="G1060" i="5"/>
  <c r="AB1135" i="5"/>
  <c r="E79" i="5"/>
  <c r="X79" i="5" s="1"/>
  <c r="G237" i="5"/>
  <c r="R93" i="5"/>
  <c r="E23" i="5"/>
  <c r="X23" i="5" s="1"/>
  <c r="F117" i="5"/>
  <c r="B38" i="6" l="1"/>
  <c r="B43" i="6"/>
  <c r="B23" i="6"/>
  <c r="B48" i="6" s="1"/>
  <c r="F23" i="6"/>
  <c r="B21" i="6"/>
  <c r="B31" i="6" s="1"/>
  <c r="F21" i="6"/>
  <c r="B20" i="6"/>
  <c r="B35" i="6" s="1"/>
  <c r="G23" i="6"/>
  <c r="H23" i="6" s="1"/>
  <c r="D23" i="6" s="1"/>
  <c r="F20" i="6"/>
  <c r="F22" i="6"/>
  <c r="G22" i="6"/>
  <c r="G18" i="6"/>
  <c r="H18" i="6" s="1"/>
  <c r="D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V2073" i="5"/>
  <c r="E2073" i="5" s="1"/>
  <c r="X2073" i="5" s="1"/>
  <c r="V2061" i="5"/>
  <c r="J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F1765" i="5" s="1"/>
  <c r="V1737" i="5"/>
  <c r="J1737" i="5" s="1"/>
  <c r="V1729" i="5"/>
  <c r="V1713" i="5"/>
  <c r="E1713" i="5" s="1"/>
  <c r="X1713" i="5" s="1"/>
  <c r="V1709" i="5"/>
  <c r="I1709" i="5" s="1"/>
  <c r="V1637" i="5"/>
  <c r="R1637" i="5" s="1"/>
  <c r="V1633" i="5"/>
  <c r="V1621" i="5"/>
  <c r="H1621" i="5" s="1"/>
  <c r="V1617" i="5"/>
  <c r="G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E449" i="5" s="1"/>
  <c r="X449" i="5" s="1"/>
  <c r="V445" i="5"/>
  <c r="V439" i="5"/>
  <c r="E439" i="5" s="1"/>
  <c r="X439" i="5" s="1"/>
  <c r="V433" i="5"/>
  <c r="V429" i="5"/>
  <c r="V425" i="5"/>
  <c r="V423" i="5"/>
  <c r="F423" i="5" s="1"/>
  <c r="V421" i="5"/>
  <c r="F421" i="5" s="1"/>
  <c r="V417" i="5"/>
  <c r="V411" i="5"/>
  <c r="J411" i="5" s="1"/>
  <c r="V403" i="5"/>
  <c r="E403" i="5" s="1"/>
  <c r="X403" i="5" s="1"/>
  <c r="V395" i="5"/>
  <c r="E395" i="5" s="1"/>
  <c r="X395" i="5" s="1"/>
  <c r="V387" i="5"/>
  <c r="E387" i="5" s="1"/>
  <c r="X387" i="5" s="1"/>
  <c r="V379" i="5"/>
  <c r="G379" i="5" s="1"/>
  <c r="V371" i="5"/>
  <c r="R371" i="5" s="1"/>
  <c r="V363" i="5"/>
  <c r="V347" i="5"/>
  <c r="R347" i="5" s="1"/>
  <c r="V339" i="5"/>
  <c r="J339" i="5" s="1"/>
  <c r="V331" i="5"/>
  <c r="F331" i="5" s="1"/>
  <c r="V323" i="5"/>
  <c r="V299" i="5"/>
  <c r="F299" i="5" s="1"/>
  <c r="V291" i="5"/>
  <c r="H291" i="5" s="1"/>
  <c r="V283" i="5"/>
  <c r="J283" i="5" s="1"/>
  <c r="V275" i="5"/>
  <c r="V259" i="5"/>
  <c r="R259" i="5" s="1"/>
  <c r="V243" i="5"/>
  <c r="V235" i="5"/>
  <c r="H235" i="5" s="1"/>
  <c r="V227" i="5"/>
  <c r="E227" i="5" s="1"/>
  <c r="X227" i="5" s="1"/>
  <c r="V219" i="5"/>
  <c r="R219" i="5" s="1"/>
  <c r="V203" i="5"/>
  <c r="H203" i="5" s="1"/>
  <c r="V195" i="5"/>
  <c r="H195" i="5" s="1"/>
  <c r="V2480" i="5"/>
  <c r="V2452" i="5"/>
  <c r="V2372" i="5"/>
  <c r="R2372" i="5" s="1"/>
  <c r="V2368" i="5"/>
  <c r="F2368" i="5" s="1"/>
  <c r="V2348" i="5"/>
  <c r="V2328" i="5"/>
  <c r="V2324" i="5"/>
  <c r="V2320" i="5"/>
  <c r="E2320" i="5" s="1"/>
  <c r="X2320" i="5" s="1"/>
  <c r="V2296" i="5"/>
  <c r="G2296" i="5" s="1"/>
  <c r="V2292" i="5"/>
  <c r="H2292" i="5" s="1"/>
  <c r="V2260" i="5"/>
  <c r="E2260" i="5" s="1"/>
  <c r="X2260" i="5" s="1"/>
  <c r="V2232" i="5"/>
  <c r="H2232" i="5" s="1"/>
  <c r="V2228" i="5"/>
  <c r="H2228" i="5" s="1"/>
  <c r="V2212" i="5"/>
  <c r="V2200" i="5"/>
  <c r="H2200" i="5" s="1"/>
  <c r="V2192" i="5"/>
  <c r="G2192" i="5" s="1"/>
  <c r="V2184" i="5"/>
  <c r="V2180" i="5"/>
  <c r="V2172" i="5"/>
  <c r="J2172" i="5" s="1"/>
  <c r="V2164" i="5"/>
  <c r="G2164" i="5" s="1"/>
  <c r="V2132" i="5"/>
  <c r="G2132" i="5" s="1"/>
  <c r="V2116" i="5"/>
  <c r="E2116" i="5" s="1"/>
  <c r="X2116" i="5" s="1"/>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V1692" i="5"/>
  <c r="J1692" i="5" s="1"/>
  <c r="V1684" i="5"/>
  <c r="G1684" i="5" s="1"/>
  <c r="V1672" i="5"/>
  <c r="E1672" i="5" s="1"/>
  <c r="X1672" i="5" s="1"/>
  <c r="V1668" i="5"/>
  <c r="V1624" i="5"/>
  <c r="R1624" i="5" s="1"/>
  <c r="V1596" i="5"/>
  <c r="J1596" i="5" s="1"/>
  <c r="V1584" i="5"/>
  <c r="V1564" i="5"/>
  <c r="J1564" i="5" s="1"/>
  <c r="V1556" i="5"/>
  <c r="V1524" i="5"/>
  <c r="E1524" i="5" s="1"/>
  <c r="X1524" i="5" s="1"/>
  <c r="V1452" i="5"/>
  <c r="V1448" i="5"/>
  <c r="V1444" i="5"/>
  <c r="J1444" i="5" s="1"/>
  <c r="V1336" i="5"/>
  <c r="H1336" i="5" s="1"/>
  <c r="V1320" i="5"/>
  <c r="V1308" i="5"/>
  <c r="F1308" i="5" s="1"/>
  <c r="V1272" i="5"/>
  <c r="R1272" i="5" s="1"/>
  <c r="V1244" i="5"/>
  <c r="E1244" i="5" s="1"/>
  <c r="X1244" i="5" s="1"/>
  <c r="V1240" i="5"/>
  <c r="V1212" i="5"/>
  <c r="R1212" i="5" s="1"/>
  <c r="V1184" i="5"/>
  <c r="V1128" i="5"/>
  <c r="H1128" i="5" s="1"/>
  <c r="V1084" i="5"/>
  <c r="V1072" i="5"/>
  <c r="V1052" i="5"/>
  <c r="H1052" i="5" s="1"/>
  <c r="V1016" i="5"/>
  <c r="R1016" i="5" s="1"/>
  <c r="V1012" i="5"/>
  <c r="G1012" i="5" s="1"/>
  <c r="V1008" i="5"/>
  <c r="G1008" i="5" s="1"/>
  <c r="V1004" i="5"/>
  <c r="V996" i="5"/>
  <c r="H996" i="5" s="1"/>
  <c r="V992" i="5"/>
  <c r="V988" i="5"/>
  <c r="V984" i="5"/>
  <c r="G984" i="5" s="1"/>
  <c r="V980" i="5"/>
  <c r="G980" i="5" s="1"/>
  <c r="V972" i="5"/>
  <c r="G972" i="5" s="1"/>
  <c r="V968" i="5"/>
  <c r="R968" i="5" s="1"/>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I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J692" i="5" s="1"/>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E616" i="5" s="1"/>
  <c r="X616" i="5" s="1"/>
  <c r="V612" i="5"/>
  <c r="H612" i="5" s="1"/>
  <c r="V608" i="5"/>
  <c r="R608" i="5" s="1"/>
  <c r="V604" i="5"/>
  <c r="V600" i="5"/>
  <c r="V596" i="5"/>
  <c r="R596" i="5" s="1"/>
  <c r="V592" i="5"/>
  <c r="F592" i="5" s="1"/>
  <c r="V588" i="5"/>
  <c r="J588" i="5" s="1"/>
  <c r="V584" i="5"/>
  <c r="G584" i="5" s="1"/>
  <c r="V580" i="5"/>
  <c r="F580" i="5" s="1"/>
  <c r="V576" i="5"/>
  <c r="J576" i="5" s="1"/>
  <c r="V572" i="5"/>
  <c r="V568" i="5"/>
  <c r="V564" i="5"/>
  <c r="G383" i="5"/>
  <c r="G305" i="5"/>
  <c r="G187" i="5"/>
  <c r="V2491" i="5"/>
  <c r="V2483" i="5"/>
  <c r="V2459" i="5"/>
  <c r="R2459" i="5" s="1"/>
  <c r="V2419" i="5"/>
  <c r="V2411" i="5"/>
  <c r="V2399" i="5"/>
  <c r="V2383" i="5"/>
  <c r="V2367" i="5"/>
  <c r="V2355" i="5"/>
  <c r="H2355" i="5" s="1"/>
  <c r="V2347" i="5"/>
  <c r="V2307" i="5"/>
  <c r="V2291" i="5"/>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H1907" i="5" s="1"/>
  <c r="V1899" i="5"/>
  <c r="G1899" i="5" s="1"/>
  <c r="V1883" i="5"/>
  <c r="V1871" i="5"/>
  <c r="I1871" i="5" s="1"/>
  <c r="V1859" i="5"/>
  <c r="V1847" i="5"/>
  <c r="R1847" i="5" s="1"/>
  <c r="V1843" i="5"/>
  <c r="V1819" i="5"/>
  <c r="V1811" i="5"/>
  <c r="V1807" i="5"/>
  <c r="J1807" i="5" s="1"/>
  <c r="V1799" i="5"/>
  <c r="V1755" i="5"/>
  <c r="V1747" i="5"/>
  <c r="V1743" i="5"/>
  <c r="V1739" i="5"/>
  <c r="V1735" i="5"/>
  <c r="V1723" i="5"/>
  <c r="E1723" i="5" s="1"/>
  <c r="X1723" i="5" s="1"/>
  <c r="V1715" i="5"/>
  <c r="V1695" i="5"/>
  <c r="V1663" i="5"/>
  <c r="V1647" i="5"/>
  <c r="R1647" i="5" s="1"/>
  <c r="V1643" i="5"/>
  <c r="J1643" i="5" s="1"/>
  <c r="V1639" i="5"/>
  <c r="V1583" i="5"/>
  <c r="V1571" i="5"/>
  <c r="V1559" i="5"/>
  <c r="J1559" i="5" s="1"/>
  <c r="V1555" i="5"/>
  <c r="V1535" i="5"/>
  <c r="V1531" i="5"/>
  <c r="H1531" i="5" s="1"/>
  <c r="V1523" i="5"/>
  <c r="E1523" i="5" s="1"/>
  <c r="X1523" i="5" s="1"/>
  <c r="V1519" i="5"/>
  <c r="V1507" i="5"/>
  <c r="F1507" i="5" s="1"/>
  <c r="V1495" i="5"/>
  <c r="V1491" i="5"/>
  <c r="R1491" i="5" s="1"/>
  <c r="V1487" i="5"/>
  <c r="V1475" i="5"/>
  <c r="E1475" i="5" s="1"/>
  <c r="X1475" i="5" s="1"/>
  <c r="V1463" i="5"/>
  <c r="I1463" i="5" s="1"/>
  <c r="V1443" i="5"/>
  <c r="V1419" i="5"/>
  <c r="V1399" i="5"/>
  <c r="V1395" i="5"/>
  <c r="F1395" i="5" s="1"/>
  <c r="V1391" i="5"/>
  <c r="R1391" i="5" s="1"/>
  <c r="V1387" i="5"/>
  <c r="V1383" i="5"/>
  <c r="V1371" i="5"/>
  <c r="I1371" i="5" s="1"/>
  <c r="V1367" i="5"/>
  <c r="E1367" i="5" s="1"/>
  <c r="X1367" i="5" s="1"/>
  <c r="V1363" i="5"/>
  <c r="V1359" i="5"/>
  <c r="V1339" i="5"/>
  <c r="E1339" i="5" s="1"/>
  <c r="X1339" i="5" s="1"/>
  <c r="V1331" i="5"/>
  <c r="F1331" i="5" s="1"/>
  <c r="V1275" i="5"/>
  <c r="V1267" i="5"/>
  <c r="V1259" i="5"/>
  <c r="G1259" i="5" s="1"/>
  <c r="V1243" i="5"/>
  <c r="E1243" i="5" s="1"/>
  <c r="X1243" i="5" s="1"/>
  <c r="V1227" i="5"/>
  <c r="V1219" i="5"/>
  <c r="V1211" i="5"/>
  <c r="I1211" i="5" s="1"/>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V951" i="5"/>
  <c r="E951" i="5" s="1"/>
  <c r="X951" i="5" s="1"/>
  <c r="V947" i="5"/>
  <c r="V943" i="5"/>
  <c r="V939" i="5"/>
  <c r="V935" i="5"/>
  <c r="E935" i="5" s="1"/>
  <c r="X935" i="5" s="1"/>
  <c r="V927" i="5"/>
  <c r="V923" i="5"/>
  <c r="E923" i="5" s="1"/>
  <c r="X923" i="5" s="1"/>
  <c r="V915" i="5"/>
  <c r="G915" i="5" s="1"/>
  <c r="V911" i="5"/>
  <c r="R911" i="5" s="1"/>
  <c r="V907" i="5"/>
  <c r="V903" i="5"/>
  <c r="V899" i="5"/>
  <c r="G899" i="5" s="1"/>
  <c r="V895" i="5"/>
  <c r="V891" i="5"/>
  <c r="J891" i="5" s="1"/>
  <c r="V887" i="5"/>
  <c r="E887" i="5" s="1"/>
  <c r="X887" i="5" s="1"/>
  <c r="V883" i="5"/>
  <c r="V875" i="5"/>
  <c r="V871" i="5"/>
  <c r="J871" i="5" s="1"/>
  <c r="V867" i="5"/>
  <c r="J867" i="5" s="1"/>
  <c r="V859" i="5"/>
  <c r="G859" i="5" s="1"/>
  <c r="V851" i="5"/>
  <c r="V847" i="5"/>
  <c r="V839" i="5"/>
  <c r="R839" i="5" s="1"/>
  <c r="V835" i="5"/>
  <c r="G835" i="5" s="1"/>
  <c r="V831" i="5"/>
  <c r="V827" i="5"/>
  <c r="E827" i="5" s="1"/>
  <c r="X827" i="5" s="1"/>
  <c r="V823" i="5"/>
  <c r="H823" i="5" s="1"/>
  <c r="V819" i="5"/>
  <c r="J819" i="5" s="1"/>
  <c r="V815" i="5"/>
  <c r="V811" i="5"/>
  <c r="J811" i="5" s="1"/>
  <c r="V807" i="5"/>
  <c r="I807" i="5" s="1"/>
  <c r="V799" i="5"/>
  <c r="I799" i="5" s="1"/>
  <c r="V795" i="5"/>
  <c r="V787" i="5"/>
  <c r="G787" i="5" s="1"/>
  <c r="V783" i="5"/>
  <c r="F783" i="5" s="1"/>
  <c r="V779" i="5"/>
  <c r="G779" i="5" s="1"/>
  <c r="V771" i="5"/>
  <c r="V763" i="5"/>
  <c r="H763" i="5" s="1"/>
  <c r="V759" i="5"/>
  <c r="F759" i="5" s="1"/>
  <c r="V743" i="5"/>
  <c r="V719" i="5"/>
  <c r="V715" i="5"/>
  <c r="V707" i="5"/>
  <c r="V695" i="5"/>
  <c r="V691" i="5"/>
  <c r="V687" i="5"/>
  <c r="J687" i="5" s="1"/>
  <c r="V683" i="5"/>
  <c r="G683" i="5" s="1"/>
  <c r="V667" i="5"/>
  <c r="V663" i="5"/>
  <c r="V659" i="5"/>
  <c r="V651" i="5"/>
  <c r="F651" i="5" s="1"/>
  <c r="V647" i="5"/>
  <c r="G647" i="5" s="1"/>
  <c r="V643" i="5"/>
  <c r="V639" i="5"/>
  <c r="V627" i="5"/>
  <c r="J627" i="5" s="1"/>
  <c r="V615" i="5"/>
  <c r="V611" i="5"/>
  <c r="V603" i="5"/>
  <c r="H603" i="5" s="1"/>
  <c r="V599" i="5"/>
  <c r="E599" i="5" s="1"/>
  <c r="X599" i="5" s="1"/>
  <c r="V595" i="5"/>
  <c r="V591" i="5"/>
  <c r="V587" i="5"/>
  <c r="J587" i="5" s="1"/>
  <c r="V583" i="5"/>
  <c r="I583" i="5" s="1"/>
  <c r="V579" i="5"/>
  <c r="I579" i="5" s="1"/>
  <c r="V575" i="5"/>
  <c r="V571" i="5"/>
  <c r="V567" i="5"/>
  <c r="G567" i="5" s="1"/>
  <c r="V563" i="5"/>
  <c r="I563" i="5" s="1"/>
  <c r="G381" i="5"/>
  <c r="V494" i="5"/>
  <c r="I494" i="5" s="1"/>
  <c r="V490" i="5"/>
  <c r="H490" i="5" s="1"/>
  <c r="V458" i="5"/>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I10" i="5" s="1"/>
  <c r="V2482" i="5"/>
  <c r="J2482" i="5" s="1"/>
  <c r="V2350" i="5"/>
  <c r="R2350" i="5" s="1"/>
  <c r="V2334" i="5"/>
  <c r="E2334" i="5" s="1"/>
  <c r="X2334" i="5" s="1"/>
  <c r="V2274" i="5"/>
  <c r="V2006" i="5"/>
  <c r="G2006" i="5" s="1"/>
  <c r="V1986" i="5"/>
  <c r="E1986" i="5" s="1"/>
  <c r="X1986" i="5" s="1"/>
  <c r="V1966" i="5"/>
  <c r="H1966" i="5" s="1"/>
  <c r="V1962" i="5"/>
  <c r="V1958" i="5"/>
  <c r="R1958" i="5" s="1"/>
  <c r="V1926" i="5"/>
  <c r="F1926" i="5" s="1"/>
  <c r="V1922" i="5"/>
  <c r="E1922" i="5" s="1"/>
  <c r="X1922" i="5" s="1"/>
  <c r="V1878" i="5"/>
  <c r="V1866" i="5"/>
  <c r="R1866" i="5" s="1"/>
  <c r="V1838" i="5"/>
  <c r="F1838" i="5" s="1"/>
  <c r="V1826" i="5"/>
  <c r="H1826" i="5" s="1"/>
  <c r="V1790" i="5"/>
  <c r="V1750" i="5"/>
  <c r="I1750" i="5" s="1"/>
  <c r="V1746" i="5"/>
  <c r="J1746" i="5" s="1"/>
  <c r="V1742" i="5"/>
  <c r="G1742" i="5" s="1"/>
  <c r="V1738" i="5"/>
  <c r="V1710" i="5"/>
  <c r="G1710" i="5" s="1"/>
  <c r="V1666" i="5"/>
  <c r="I1666" i="5" s="1"/>
  <c r="V1642" i="5"/>
  <c r="I1642" i="5" s="1"/>
  <c r="V1638" i="5"/>
  <c r="V1590" i="5"/>
  <c r="E1590" i="5" s="1"/>
  <c r="X1590" i="5" s="1"/>
  <c r="V1578" i="5"/>
  <c r="G1578" i="5" s="1"/>
  <c r="V1574" i="5"/>
  <c r="R1574" i="5" s="1"/>
  <c r="V1566" i="5"/>
  <c r="V1558" i="5"/>
  <c r="H1558" i="5" s="1"/>
  <c r="V1526" i="5"/>
  <c r="F1526" i="5" s="1"/>
  <c r="V1518" i="5"/>
  <c r="J1518" i="5" s="1"/>
  <c r="V1506" i="5"/>
  <c r="V1490" i="5"/>
  <c r="R1490" i="5" s="1"/>
  <c r="V1470" i="5"/>
  <c r="E1470" i="5" s="1"/>
  <c r="X1470" i="5" s="1"/>
  <c r="V1466" i="5"/>
  <c r="G1466" i="5" s="1"/>
  <c r="V1442" i="5"/>
  <c r="V1430" i="5"/>
  <c r="G1430" i="5" s="1"/>
  <c r="V1414" i="5"/>
  <c r="H1414" i="5" s="1"/>
  <c r="V1406" i="5"/>
  <c r="G1406" i="5" s="1"/>
  <c r="V1402" i="5"/>
  <c r="V1390" i="5"/>
  <c r="G1390" i="5" s="1"/>
  <c r="V1358" i="5"/>
  <c r="E1358" i="5" s="1"/>
  <c r="X1358" i="5" s="1"/>
  <c r="V1350" i="5"/>
  <c r="F1350" i="5" s="1"/>
  <c r="V1322" i="5"/>
  <c r="V1302" i="5"/>
  <c r="J1302" i="5" s="1"/>
  <c r="V1278" i="5"/>
  <c r="G1278" i="5" s="1"/>
  <c r="V1274" i="5"/>
  <c r="J1274" i="5" s="1"/>
  <c r="V1238" i="5"/>
  <c r="V1230" i="5"/>
  <c r="H1230" i="5" s="1"/>
  <c r="V1210" i="5"/>
  <c r="I1210" i="5" s="1"/>
  <c r="V1174" i="5"/>
  <c r="G1174" i="5" s="1"/>
  <c r="V1150" i="5"/>
  <c r="V1130" i="5"/>
  <c r="E1130" i="5" s="1"/>
  <c r="X1130" i="5" s="1"/>
  <c r="V1090" i="5"/>
  <c r="R1090" i="5" s="1"/>
  <c r="V1046" i="5"/>
  <c r="F1046" i="5" s="1"/>
  <c r="V998" i="5"/>
  <c r="V970" i="5"/>
  <c r="E970" i="5" s="1"/>
  <c r="X970" i="5" s="1"/>
  <c r="V966" i="5"/>
  <c r="F966" i="5" s="1"/>
  <c r="V950" i="5"/>
  <c r="G950" i="5" s="1"/>
  <c r="V946" i="5"/>
  <c r="V930" i="5"/>
  <c r="H930" i="5" s="1"/>
  <c r="V922" i="5"/>
  <c r="J922" i="5" s="1"/>
  <c r="V902" i="5"/>
  <c r="E902" i="5" s="1"/>
  <c r="X902" i="5" s="1"/>
  <c r="V898" i="5"/>
  <c r="V894" i="5"/>
  <c r="R894" i="5" s="1"/>
  <c r="V886" i="5"/>
  <c r="I886" i="5" s="1"/>
  <c r="V878" i="5"/>
  <c r="G878" i="5" s="1"/>
  <c r="V842" i="5"/>
  <c r="V834" i="5"/>
  <c r="R834" i="5" s="1"/>
  <c r="V830" i="5"/>
  <c r="E830" i="5" s="1"/>
  <c r="X830" i="5" s="1"/>
  <c r="V826" i="5"/>
  <c r="I826" i="5" s="1"/>
  <c r="V818" i="5"/>
  <c r="V786" i="5"/>
  <c r="J786" i="5" s="1"/>
  <c r="V778" i="5"/>
  <c r="I778" i="5" s="1"/>
  <c r="V774" i="5"/>
  <c r="I774" i="5" s="1"/>
  <c r="V770" i="5"/>
  <c r="V758" i="5"/>
  <c r="F758" i="5" s="1"/>
  <c r="V754" i="5"/>
  <c r="H754" i="5" s="1"/>
  <c r="V746" i="5"/>
  <c r="J746" i="5" s="1"/>
  <c r="V702" i="5"/>
  <c r="V686" i="5"/>
  <c r="R686" i="5" s="1"/>
  <c r="V670" i="5"/>
  <c r="H670" i="5" s="1"/>
  <c r="V666" i="5"/>
  <c r="E666" i="5" s="1"/>
  <c r="X666" i="5" s="1"/>
  <c r="V662" i="5"/>
  <c r="V654" i="5"/>
  <c r="E654" i="5" s="1"/>
  <c r="X654" i="5" s="1"/>
  <c r="V650" i="5"/>
  <c r="R650" i="5" s="1"/>
  <c r="V630" i="5"/>
  <c r="H630" i="5" s="1"/>
  <c r="V598" i="5"/>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31" i="5"/>
  <c r="F87" i="5"/>
  <c r="F141" i="5"/>
  <c r="R205" i="5"/>
  <c r="I317" i="5"/>
  <c r="I493" i="5"/>
  <c r="I381" i="5"/>
  <c r="I133" i="5"/>
  <c r="I261" i="5"/>
  <c r="I397" i="5"/>
  <c r="H293" i="5"/>
  <c r="F824"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R471" i="5"/>
  <c r="I471" i="5"/>
  <c r="F471" i="5"/>
  <c r="R439" i="5"/>
  <c r="G439" i="5"/>
  <c r="F439" i="5"/>
  <c r="I439" i="5"/>
  <c r="J439" i="5"/>
  <c r="R403" i="5"/>
  <c r="F403" i="5"/>
  <c r="J403" i="5"/>
  <c r="H403" i="5"/>
  <c r="G371" i="5"/>
  <c r="E371" i="5"/>
  <c r="X371" i="5" s="1"/>
  <c r="J371"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839" i="5"/>
  <c r="I907" i="5"/>
  <c r="H975" i="5"/>
  <c r="J1203" i="5"/>
  <c r="R1315" i="5"/>
  <c r="E995" i="5"/>
  <c r="X995" i="5" s="1"/>
  <c r="G1367" i="5"/>
  <c r="F1367" i="5"/>
  <c r="J1367" i="5"/>
  <c r="I1367" i="5"/>
  <c r="J1331" i="5"/>
  <c r="G1331" i="5"/>
  <c r="I1331" i="5"/>
  <c r="R1323" i="5"/>
  <c r="E1323" i="5"/>
  <c r="X1323" i="5" s="1"/>
  <c r="J1323" i="5"/>
  <c r="H1323" i="5"/>
  <c r="G1323" i="5"/>
  <c r="F1323" i="5"/>
  <c r="I1323" i="5"/>
  <c r="E1275" i="5"/>
  <c r="X1275" i="5" s="1"/>
  <c r="H1275" i="5"/>
  <c r="R1243" i="5"/>
  <c r="I1243" i="5"/>
  <c r="J1243" i="5"/>
  <c r="H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I999" i="5"/>
  <c r="J999" i="5"/>
  <c r="I979" i="5"/>
  <c r="F979" i="5"/>
  <c r="G979" i="5"/>
  <c r="E979" i="5"/>
  <c r="X979" i="5" s="1"/>
  <c r="R979" i="5"/>
  <c r="H979" i="5"/>
  <c r="I963" i="5"/>
  <c r="J963" i="5"/>
  <c r="G963"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I911" i="5"/>
  <c r="H911" i="5"/>
  <c r="G911" i="5"/>
  <c r="J911" i="5"/>
  <c r="E911" i="5"/>
  <c r="X911" i="5" s="1"/>
  <c r="G907" i="5"/>
  <c r="G895" i="5"/>
  <c r="I895" i="5"/>
  <c r="I887" i="5"/>
  <c r="J887" i="5"/>
  <c r="H887" i="5"/>
  <c r="R887" i="5"/>
  <c r="G887" i="5"/>
  <c r="F887" i="5"/>
  <c r="J875" i="5"/>
  <c r="E875" i="5"/>
  <c r="X875" i="5" s="1"/>
  <c r="R875" i="5"/>
  <c r="G867" i="5"/>
  <c r="F867" i="5"/>
  <c r="I867" i="5"/>
  <c r="H867" i="5"/>
  <c r="R867" i="5"/>
  <c r="G863" i="5"/>
  <c r="E863" i="5"/>
  <c r="X863" i="5" s="1"/>
  <c r="I863" i="5"/>
  <c r="H863" i="5"/>
  <c r="F863" i="5"/>
  <c r="J863" i="5"/>
  <c r="G851" i="5"/>
  <c r="H851" i="5"/>
  <c r="I851" i="5"/>
  <c r="H847" i="5"/>
  <c r="F839" i="5"/>
  <c r="J839" i="5"/>
  <c r="I831" i="5"/>
  <c r="J823" i="5"/>
  <c r="R823" i="5"/>
  <c r="G815" i="5"/>
  <c r="I811" i="5"/>
  <c r="R807" i="5"/>
  <c r="R803" i="5"/>
  <c r="G803" i="5"/>
  <c r="E803" i="5"/>
  <c r="X803" i="5" s="1"/>
  <c r="F803" i="5"/>
  <c r="H803" i="5"/>
  <c r="I803" i="5"/>
  <c r="G795" i="5"/>
  <c r="J795" i="5"/>
  <c r="I795" i="5"/>
  <c r="H787" i="5"/>
  <c r="G783" i="5"/>
  <c r="R783"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F691" i="5"/>
  <c r="H691" i="5"/>
  <c r="R683" i="5"/>
  <c r="I683" i="5"/>
  <c r="E683" i="5"/>
  <c r="X683" i="5" s="1"/>
  <c r="J683" i="5"/>
  <c r="F683" i="5"/>
  <c r="G671" i="5"/>
  <c r="J671" i="5"/>
  <c r="I671" i="5"/>
  <c r="E671" i="5"/>
  <c r="X671" i="5" s="1"/>
  <c r="H671" i="5"/>
  <c r="F671" i="5"/>
  <c r="R671" i="5"/>
  <c r="F663" i="5"/>
  <c r="J663" i="5"/>
  <c r="E651" i="5"/>
  <c r="X651" i="5" s="1"/>
  <c r="G651" i="5"/>
  <c r="J651" i="5"/>
  <c r="R651" i="5"/>
  <c r="H651" i="5"/>
  <c r="F643" i="5"/>
  <c r="R643" i="5"/>
  <c r="G643" i="5"/>
  <c r="E639" i="5"/>
  <c r="X639" i="5" s="1"/>
  <c r="R631" i="5"/>
  <c r="F631" i="5"/>
  <c r="I631" i="5"/>
  <c r="E631" i="5"/>
  <c r="X631" i="5" s="1"/>
  <c r="H631" i="5"/>
  <c r="J631" i="5"/>
  <c r="I627" i="5"/>
  <c r="G627" i="5"/>
  <c r="I619" i="5"/>
  <c r="J619" i="5"/>
  <c r="E619" i="5"/>
  <c r="X619" i="5" s="1"/>
  <c r="R619" i="5"/>
  <c r="G619" i="5"/>
  <c r="H619" i="5"/>
  <c r="F619" i="5"/>
  <c r="J611" i="5"/>
  <c r="F607" i="5"/>
  <c r="R607" i="5"/>
  <c r="H607" i="5"/>
  <c r="E607" i="5"/>
  <c r="X607" i="5" s="1"/>
  <c r="G599" i="5"/>
  <c r="I599" i="5"/>
  <c r="F599" i="5"/>
  <c r="H599" i="5"/>
  <c r="R599" i="5"/>
  <c r="E591" i="5"/>
  <c r="X591" i="5" s="1"/>
  <c r="G591" i="5"/>
  <c r="F583" i="5"/>
  <c r="E583" i="5"/>
  <c r="X583" i="5" s="1"/>
  <c r="G583" i="5"/>
  <c r="H583" i="5"/>
  <c r="J583" i="5"/>
  <c r="F575" i="5"/>
  <c r="J575" i="5"/>
  <c r="F567" i="5"/>
  <c r="I567" i="5"/>
  <c r="R567" i="5"/>
  <c r="H567" i="5"/>
  <c r="E567" i="5"/>
  <c r="X567" i="5" s="1"/>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F1243" i="5"/>
  <c r="I283" i="5"/>
  <c r="E975" i="5"/>
  <c r="X975" i="5" s="1"/>
  <c r="R1367" i="5"/>
  <c r="E807" i="5"/>
  <c r="X807" i="5" s="1"/>
  <c r="H967" i="5"/>
  <c r="F267" i="5"/>
  <c r="R907" i="5"/>
  <c r="I927" i="5"/>
  <c r="H535" i="5"/>
  <c r="G711" i="5"/>
  <c r="H775" i="5"/>
  <c r="R735" i="5"/>
  <c r="I607"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F339" i="5"/>
  <c r="I371" i="5"/>
  <c r="I411" i="5"/>
  <c r="J455" i="5"/>
  <c r="R575" i="5"/>
  <c r="R611" i="5"/>
  <c r="H663" i="5"/>
  <c r="R707" i="5"/>
  <c r="I771" i="5"/>
  <c r="I783" i="5"/>
  <c r="I823" i="5"/>
  <c r="F823" i="5"/>
  <c r="F831" i="5"/>
  <c r="E839" i="5"/>
  <c r="X839" i="5" s="1"/>
  <c r="I935" i="5"/>
  <c r="E1331" i="5"/>
  <c r="X1331" i="5" s="1"/>
  <c r="G403" i="5"/>
  <c r="R995" i="5"/>
  <c r="F315" i="5"/>
  <c r="R967" i="5"/>
  <c r="J895" i="5"/>
  <c r="J519" i="5"/>
  <c r="R927" i="5"/>
  <c r="H53" i="5"/>
  <c r="R703" i="5"/>
  <c r="I21" i="5"/>
  <c r="I61" i="5"/>
  <c r="J171" i="5"/>
  <c r="I403" i="5"/>
  <c r="J567" i="5"/>
  <c r="I651" i="5"/>
  <c r="F911" i="5"/>
  <c r="J931" i="5"/>
  <c r="E947" i="5"/>
  <c r="X947" i="5" s="1"/>
  <c r="J1075" i="5"/>
  <c r="G1243" i="5"/>
  <c r="E1315" i="5"/>
  <c r="X1315" i="5" s="1"/>
  <c r="H1367"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H980" i="5"/>
  <c r="J980" i="5"/>
  <c r="R980" i="5"/>
  <c r="E980" i="5"/>
  <c r="X980" i="5" s="1"/>
  <c r="F980" i="5"/>
  <c r="H976" i="5"/>
  <c r="R976" i="5"/>
  <c r="J976" i="5"/>
  <c r="E976" i="5"/>
  <c r="X976" i="5" s="1"/>
  <c r="F976" i="5"/>
  <c r="G976"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H684" i="5"/>
  <c r="R684" i="5"/>
  <c r="J684" i="5"/>
  <c r="F684" i="5"/>
  <c r="F668" i="5"/>
  <c r="I668" i="5"/>
  <c r="H668" i="5"/>
  <c r="J668" i="5"/>
  <c r="E668" i="5"/>
  <c r="X668" i="5" s="1"/>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I936" i="5"/>
  <c r="F936" i="5"/>
  <c r="H936" i="5"/>
  <c r="G936" i="5"/>
  <c r="J936" i="5"/>
  <c r="E936" i="5"/>
  <c r="X936" i="5" s="1"/>
  <c r="G928" i="5"/>
  <c r="I920" i="5"/>
  <c r="F920" i="5"/>
  <c r="H920" i="5"/>
  <c r="R912" i="5"/>
  <c r="I912" i="5"/>
  <c r="J904" i="5"/>
  <c r="R904" i="5"/>
  <c r="F904" i="5"/>
  <c r="I904" i="5"/>
  <c r="H904" i="5"/>
  <c r="H896" i="5"/>
  <c r="G896" i="5"/>
  <c r="J896" i="5"/>
  <c r="R896" i="5"/>
  <c r="I896" i="5"/>
  <c r="F896" i="5"/>
  <c r="G888" i="5"/>
  <c r="G880" i="5"/>
  <c r="F880" i="5"/>
  <c r="I880" i="5"/>
  <c r="H880" i="5"/>
  <c r="J880" i="5"/>
  <c r="E880" i="5"/>
  <c r="X880" i="5" s="1"/>
  <c r="H872" i="5"/>
  <c r="E872" i="5"/>
  <c r="X872" i="5" s="1"/>
  <c r="J872" i="5"/>
  <c r="G872" i="5"/>
  <c r="I872" i="5"/>
  <c r="R872" i="5"/>
  <c r="H856" i="5"/>
  <c r="F856" i="5"/>
  <c r="J856" i="5"/>
  <c r="E856" i="5"/>
  <c r="X856" i="5" s="1"/>
  <c r="I856" i="5"/>
  <c r="G856" i="5"/>
  <c r="R848" i="5"/>
  <c r="E848" i="5"/>
  <c r="X848" i="5" s="1"/>
  <c r="I848" i="5"/>
  <c r="I840" i="5"/>
  <c r="G840" i="5"/>
  <c r="F840" i="5"/>
  <c r="R840" i="5"/>
  <c r="J840" i="5"/>
  <c r="E840" i="5"/>
  <c r="X840" i="5" s="1"/>
  <c r="H840" i="5"/>
  <c r="H824" i="5"/>
  <c r="G824" i="5"/>
  <c r="J824" i="5"/>
  <c r="E824" i="5"/>
  <c r="X824" i="5" s="1"/>
  <c r="R820" i="5"/>
  <c r="I820" i="5"/>
  <c r="H820" i="5"/>
  <c r="J820" i="5"/>
  <c r="R812" i="5"/>
  <c r="J804" i="5"/>
  <c r="F804" i="5"/>
  <c r="I804" i="5"/>
  <c r="E804" i="5"/>
  <c r="X804" i="5" s="1"/>
  <c r="H804" i="5"/>
  <c r="J796" i="5"/>
  <c r="I796" i="5"/>
  <c r="H788" i="5"/>
  <c r="E780" i="5"/>
  <c r="X780" i="5" s="1"/>
  <c r="J780" i="5"/>
  <c r="I780" i="5"/>
  <c r="G780" i="5"/>
  <c r="H772" i="5"/>
  <c r="G772" i="5"/>
  <c r="J772" i="5"/>
  <c r="F772" i="5"/>
  <c r="I772" i="5"/>
  <c r="R772" i="5"/>
  <c r="E768" i="5"/>
  <c r="X768" i="5" s="1"/>
  <c r="G768" i="5"/>
  <c r="H768" i="5"/>
  <c r="F768" i="5"/>
  <c r="R768" i="5"/>
  <c r="J760" i="5"/>
  <c r="R752" i="5"/>
  <c r="J752" i="5"/>
  <c r="E752" i="5"/>
  <c r="X752" i="5" s="1"/>
  <c r="I752" i="5"/>
  <c r="R744" i="5"/>
  <c r="G744" i="5"/>
  <c r="J744" i="5"/>
  <c r="E736" i="5"/>
  <c r="X736" i="5" s="1"/>
  <c r="J736" i="5"/>
  <c r="F736" i="5"/>
  <c r="R736" i="5"/>
  <c r="G736" i="5"/>
  <c r="I736" i="5"/>
  <c r="E728" i="5"/>
  <c r="X728" i="5" s="1"/>
  <c r="F728" i="5"/>
  <c r="H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I640" i="5"/>
  <c r="G632" i="5"/>
  <c r="F632" i="5"/>
  <c r="E632" i="5"/>
  <c r="X632" i="5" s="1"/>
  <c r="R632" i="5"/>
  <c r="J632" i="5"/>
  <c r="I632" i="5"/>
  <c r="F624" i="5"/>
  <c r="J624" i="5"/>
  <c r="I624" i="5"/>
  <c r="G624" i="5"/>
  <c r="F616" i="5"/>
  <c r="I608" i="5"/>
  <c r="J608" i="5"/>
  <c r="H608" i="5"/>
  <c r="F608" i="5"/>
  <c r="G608" i="5"/>
  <c r="F600" i="5"/>
  <c r="E592" i="5"/>
  <c r="X592" i="5" s="1"/>
  <c r="G592" i="5"/>
  <c r="I592" i="5"/>
  <c r="J592" i="5"/>
  <c r="J584" i="5"/>
  <c r="I576" i="5"/>
  <c r="H576" i="5"/>
  <c r="F576" i="5"/>
  <c r="E576" i="5"/>
  <c r="X576" i="5" s="1"/>
  <c r="R576" i="5"/>
  <c r="F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F417" i="5"/>
  <c r="H47" i="5"/>
  <c r="E507" i="5"/>
  <c r="X507" i="5" s="1"/>
  <c r="G533" i="5"/>
  <c r="J261" i="5"/>
  <c r="I505" i="5"/>
  <c r="E229" i="5"/>
  <c r="X229" i="5" s="1"/>
  <c r="R349" i="5"/>
  <c r="F381" i="5"/>
  <c r="E555" i="5"/>
  <c r="X555" i="5" s="1"/>
  <c r="J523" i="5"/>
  <c r="R557" i="5"/>
  <c r="I497" i="5"/>
  <c r="I427" i="5"/>
  <c r="G221" i="5"/>
  <c r="E481" i="5"/>
  <c r="X481" i="5" s="1"/>
  <c r="R457" i="5"/>
  <c r="R293" i="5"/>
  <c r="E157" i="5"/>
  <c r="X157" i="5" s="1"/>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25" i="5"/>
  <c r="X425" i="5" s="1"/>
  <c r="F63" i="5"/>
  <c r="H509" i="5"/>
  <c r="R213" i="5"/>
  <c r="F457" i="5"/>
  <c r="H437" i="5"/>
  <c r="I221" i="5"/>
  <c r="R181" i="5"/>
  <c r="G523" i="5"/>
  <c r="F197" i="5"/>
  <c r="E39" i="5"/>
  <c r="X39" i="5" s="1"/>
  <c r="R71" i="5"/>
  <c r="R101" i="5"/>
  <c r="H125" i="5"/>
  <c r="J133" i="5"/>
  <c r="I189" i="5"/>
  <c r="J189" i="5"/>
  <c r="R253" i="5"/>
  <c r="I285" i="5"/>
  <c r="I341" i="5"/>
  <c r="J365" i="5"/>
  <c r="H373" i="5"/>
  <c r="R443" i="5"/>
  <c r="I459" i="5"/>
  <c r="R461" i="5"/>
  <c r="I475" i="5"/>
  <c r="F505" i="5"/>
  <c r="G539" i="5"/>
  <c r="E1956" i="5"/>
  <c r="X1956" i="5" s="1"/>
  <c r="I1956" i="5"/>
  <c r="E1052" i="5"/>
  <c r="X1052" i="5" s="1"/>
  <c r="I1556" i="5"/>
  <c r="E1564" i="5"/>
  <c r="X1564" i="5" s="1"/>
  <c r="E1684" i="5"/>
  <c r="X1684" i="5" s="1"/>
  <c r="J1900" i="5"/>
  <c r="R1916" i="5"/>
  <c r="R1956" i="5"/>
  <c r="F1444" i="5"/>
  <c r="F1532" i="5"/>
  <c r="F1692" i="5"/>
  <c r="E505" i="5"/>
  <c r="X505" i="5" s="1"/>
  <c r="J285" i="5"/>
  <c r="R437" i="5"/>
  <c r="J457" i="5"/>
  <c r="G509" i="5"/>
  <c r="H325" i="5"/>
  <c r="G1248" i="5"/>
  <c r="H181" i="5"/>
  <c r="G213" i="5"/>
  <c r="I245" i="5"/>
  <c r="I441" i="5"/>
  <c r="H457" i="5"/>
  <c r="G481" i="5"/>
  <c r="R553" i="5"/>
  <c r="R1064" i="5"/>
  <c r="R1180" i="5"/>
  <c r="G1336" i="5"/>
  <c r="E692" i="5"/>
  <c r="X692" i="5" s="1"/>
  <c r="F960" i="5"/>
  <c r="G660" i="5"/>
  <c r="G820" i="5"/>
  <c r="E920" i="5"/>
  <c r="X920" i="5" s="1"/>
  <c r="F776" i="5"/>
  <c r="R800" i="5"/>
  <c r="I664" i="5"/>
  <c r="I684" i="5"/>
  <c r="J768" i="5"/>
  <c r="E836" i="5"/>
  <c r="X836" i="5" s="1"/>
  <c r="H632" i="5"/>
  <c r="H848" i="5"/>
  <c r="I732" i="5"/>
  <c r="J672" i="5"/>
  <c r="J1000" i="5"/>
  <c r="F1004" i="5"/>
  <c r="H752" i="5"/>
  <c r="H708" i="5"/>
  <c r="G912" i="5"/>
  <c r="I523" i="5"/>
  <c r="R964" i="5"/>
  <c r="I1016" i="5"/>
  <c r="R804" i="5"/>
  <c r="H664" i="5"/>
  <c r="H94" i="5"/>
  <c r="G564" i="5"/>
  <c r="E572" i="5"/>
  <c r="X572" i="5" s="1"/>
  <c r="J580" i="5"/>
  <c r="H592" i="5"/>
  <c r="G612" i="5"/>
  <c r="F628" i="5"/>
  <c r="F648" i="5"/>
  <c r="E660" i="5"/>
  <c r="X660" i="5" s="1"/>
  <c r="E672" i="5"/>
  <c r="X672" i="5" s="1"/>
  <c r="F688" i="5"/>
  <c r="H700" i="5"/>
  <c r="G732" i="5"/>
  <c r="E748" i="5"/>
  <c r="X748" i="5" s="1"/>
  <c r="I756" i="5"/>
  <c r="E772" i="5"/>
  <c r="X772" i="5" s="1"/>
  <c r="H784" i="5"/>
  <c r="I792" i="5"/>
  <c r="I808" i="5"/>
  <c r="E820" i="5"/>
  <c r="X820" i="5" s="1"/>
  <c r="G836" i="5"/>
  <c r="E868" i="5"/>
  <c r="X868" i="5" s="1"/>
  <c r="R880" i="5"/>
  <c r="F912" i="5"/>
  <c r="F928" i="5"/>
  <c r="I956" i="5"/>
  <c r="G1004" i="5"/>
  <c r="G620" i="5"/>
  <c r="G1352" i="5"/>
  <c r="G804" i="5"/>
  <c r="E1800" i="5"/>
  <c r="X1800" i="5" s="1"/>
  <c r="H1888" i="5"/>
  <c r="E1504" i="5"/>
  <c r="X1504" i="5" s="1"/>
  <c r="I1304" i="5"/>
  <c r="J1280" i="5"/>
  <c r="F1996"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J1356" i="5"/>
  <c r="R1091" i="5"/>
  <c r="E1179" i="5"/>
  <c r="X1179" i="5" s="1"/>
  <c r="H1179" i="5"/>
  <c r="J1851" i="5"/>
  <c r="J1995" i="5"/>
  <c r="I2199" i="5"/>
  <c r="H1654" i="5"/>
  <c r="R2151" i="5"/>
  <c r="H2328"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E869" i="5"/>
  <c r="X869" i="5" s="1"/>
  <c r="J2185" i="5"/>
  <c r="I901" i="5"/>
  <c r="H1375" i="5"/>
  <c r="R657" i="5"/>
  <c r="I495" i="5"/>
  <c r="F593" i="5"/>
  <c r="I1089" i="5"/>
  <c r="E1553" i="5"/>
  <c r="X1553" i="5" s="1"/>
  <c r="R2005" i="5"/>
  <c r="I1705" i="5"/>
  <c r="I1841" i="5"/>
  <c r="J1669" i="5"/>
  <c r="H1981" i="5"/>
  <c r="R33" i="5"/>
  <c r="G73" i="5"/>
  <c r="F81" i="5"/>
  <c r="H135" i="5"/>
  <c r="G143" i="5"/>
  <c r="I263" i="5"/>
  <c r="E303" i="5"/>
  <c r="X303" i="5" s="1"/>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E158" i="5"/>
  <c r="X158" i="5" s="1"/>
  <c r="E150" i="5"/>
  <c r="X150" i="5" s="1"/>
  <c r="J150" i="5"/>
  <c r="G150" i="5"/>
  <c r="I150" i="5"/>
  <c r="H150" i="5"/>
  <c r="R150" i="5"/>
  <c r="H144" i="5"/>
  <c r="I144" i="5"/>
  <c r="I134" i="5"/>
  <c r="J134" i="5"/>
  <c r="H134" i="5"/>
  <c r="F134" i="5"/>
  <c r="R134" i="5"/>
  <c r="I58" i="5"/>
  <c r="H58" i="5"/>
  <c r="E58" i="5"/>
  <c r="X58" i="5" s="1"/>
  <c r="G58" i="5"/>
  <c r="R2354" i="5"/>
  <c r="R2466"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H10" i="5"/>
  <c r="G10" i="5"/>
  <c r="F10" i="5"/>
  <c r="R10" i="5"/>
  <c r="E10" i="5"/>
  <c r="X10" i="5" s="1"/>
  <c r="J10"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J152" i="5"/>
  <c r="R290" i="5"/>
  <c r="J54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C9" i="5" l="1"/>
  <c r="B9" i="5"/>
  <c r="B8" i="5"/>
  <c r="C8" i="5"/>
  <c r="B7" i="5"/>
  <c r="C7" i="5"/>
  <c r="C6" i="5"/>
  <c r="B6" i="5"/>
  <c r="B5" i="5"/>
  <c r="C5" i="5"/>
  <c r="B33" i="6"/>
  <c r="B28" i="6"/>
  <c r="C9" i="6"/>
  <c r="C12" i="6"/>
  <c r="C13" i="6"/>
  <c r="C11" i="6"/>
  <c r="C10" i="6"/>
  <c r="C8" i="6"/>
  <c r="C7" i="6"/>
  <c r="C5" i="6"/>
  <c r="C4" i="6"/>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158" i="5"/>
  <c r="F158" i="5"/>
  <c r="H158" i="5"/>
  <c r="R158" i="5"/>
  <c r="I158" i="5"/>
  <c r="G158"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20" i="6"/>
  <c r="H20" i="6" s="1"/>
  <c r="B25" i="6"/>
  <c r="F25" i="6"/>
  <c r="B40" i="6"/>
  <c r="G40" i="6" s="1"/>
  <c r="F26" i="6"/>
  <c r="F41" i="6" s="1"/>
  <c r="B30" i="6"/>
  <c r="B41" i="6"/>
  <c r="G41" i="6" s="1"/>
  <c r="F63" i="6"/>
  <c r="F36" i="6"/>
  <c r="G21" i="6"/>
  <c r="H21" i="6" s="1"/>
  <c r="B26" i="6"/>
  <c r="G26" i="6" s="1"/>
  <c r="H26" i="6" s="1"/>
  <c r="C26" i="6" s="1"/>
  <c r="B36" i="6"/>
  <c r="B46" i="6"/>
  <c r="G46" i="6" s="1"/>
  <c r="G31" i="6"/>
  <c r="H22" i="6"/>
  <c r="D22" i="6" s="1"/>
  <c r="G47" i="6"/>
  <c r="G42" i="6"/>
  <c r="K65" i="6"/>
  <c r="C65" i="6" s="1"/>
  <c r="G27" i="6"/>
  <c r="G32" i="6"/>
  <c r="G45" i="6"/>
  <c r="G43" i="6"/>
  <c r="G38" i="6"/>
  <c r="G35" i="6"/>
  <c r="G28" i="6"/>
  <c r="G33" i="6"/>
  <c r="G37" i="6"/>
  <c r="G25" i="6"/>
  <c r="H25" i="6" s="1"/>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H36" i="6" s="1"/>
  <c r="C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C25" i="6"/>
  <c r="D25" i="6"/>
  <c r="AB9" i="5" l="1"/>
  <c r="V9" i="5"/>
  <c r="V8" i="5"/>
  <c r="G8" i="5" s="1"/>
  <c r="AB8" i="5"/>
  <c r="V7" i="5"/>
  <c r="G7" i="5" s="1"/>
  <c r="AB7" i="5"/>
  <c r="AB6" i="5"/>
  <c r="V6" i="5"/>
  <c r="V5" i="5"/>
  <c r="G5" i="5" s="1"/>
  <c r="AB5" i="5"/>
  <c r="H41" i="6"/>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C42" i="6"/>
  <c r="D42" i="6"/>
  <c r="D3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F9" i="5" l="1"/>
  <c r="J9" i="5"/>
  <c r="I9" i="5"/>
  <c r="H9" i="5"/>
  <c r="E9" i="5"/>
  <c r="R9" i="5"/>
  <c r="G9" i="5"/>
  <c r="E8" i="5"/>
  <c r="F8" i="5"/>
  <c r="I8" i="5"/>
  <c r="H8" i="5"/>
  <c r="R8" i="5"/>
  <c r="J8" i="5"/>
  <c r="J7" i="5"/>
  <c r="R7" i="5"/>
  <c r="E7" i="5"/>
  <c r="H7" i="5"/>
  <c r="F7" i="5"/>
  <c r="I7" i="5"/>
  <c r="H6" i="5"/>
  <c r="R6" i="5"/>
  <c r="F6" i="5"/>
  <c r="E6" i="5"/>
  <c r="J6" i="5"/>
  <c r="I6" i="5"/>
  <c r="G6" i="5"/>
  <c r="I5" i="5"/>
  <c r="H5" i="5"/>
  <c r="E5" i="5"/>
  <c r="J5" i="5"/>
  <c r="R5" i="5"/>
  <c r="F5" i="5"/>
  <c r="D35" i="6"/>
  <c r="C35"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9" i="5"/>
  <c r="T8" i="5"/>
  <c r="T7" i="5"/>
  <c r="T6" i="5"/>
  <c r="T5" i="5"/>
  <c r="X9" i="5" l="1"/>
  <c r="X8" i="5"/>
  <c r="X7" i="5"/>
  <c r="X6" i="5"/>
  <c r="X5" i="5"/>
  <c r="C63" i="6"/>
  <c r="G66" i="6"/>
  <c r="H66" i="6" s="1"/>
  <c r="H67" i="6" s="1"/>
  <c r="D2" i="6" s="1"/>
  <c r="D52" i="6"/>
  <c r="C52" i="6"/>
  <c r="D51" i="6"/>
  <c r="C51" i="6"/>
  <c r="S9" i="5"/>
  <c r="S8" i="5"/>
  <c r="S7" i="5"/>
  <c r="S6" i="5"/>
  <c r="S5"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<sst xmlns="http://schemas.openxmlformats.org/spreadsheetml/2006/main" count="21638" uniqueCount="15445">
  <si>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</si>
  <si>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</si>
  <si>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</si>
  <si>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</si>
  <si>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</si>
  <si>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</si>
  <si>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</si>
  <si>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</si>
  <si>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</si>
  <si>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</si>
  <si>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</si>
  <si>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</si>
  <si>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</si>
  <si>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</si>
  <si>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</si>
  <si>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</si>
  <si>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</si>
  <si>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</si>
  <si>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</si>
  <si>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</si>
  <si>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</si>
  <si>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</si>
  <si>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</si>
  <si>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</si>
  <si>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</si>
  <si>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</si>
  <si>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</si>
  <si>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</si>
  <si>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</si>
  <si>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</si>
  <si>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</si>
  <si>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</si>
  <si>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</si>
  <si>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</si>
  <si>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</si>
  <si>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</si>
  <si>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</si>
  <si>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</si>
  <si>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</si>
  <si>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</si>
  <si>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</si>
  <si>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</si>
  <si>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</si>
  <si>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</si>
  <si>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</si>
  <si>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</si>
  <si>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</si>
  <si>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</si>
  <si>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</si>
  <si>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</si>
  <si>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</si>
  <si>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</si>
  <si>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</si>
  <si>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</si>
  <si>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</si>
  <si>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</si>
  <si>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</si>
  <si>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</si>
  <si>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</si>
  <si>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</si>
  <si>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</si>
  <si>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</si>
  <si>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</si>
  <si>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</si>
  <si>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</si>
  <si>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</si>
  <si>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</si>
  <si>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</si>
  <si>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</si>
  <si>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</si>
  <si>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</si>
  <si>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</si>
  <si>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</si>
  <si>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</si>
  <si>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</si>
  <si>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</si>
  <si>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</si>
  <si>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</si>
  <si>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</si>
  <si>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</si>
  <si>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</si>
  <si>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</si>
  <si>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</si>
  <si>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</si>
  <si>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</si>
  <si>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</si>
  <si>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</si>
  <si>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</si>
  <si>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</si>
  <si>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</si>
  <si>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</si>
  <si>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</si>
  <si>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</si>
  <si>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</si>
  <si>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</si>
  <si>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</si>
  <si>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</si>
  <si>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</si>
  <si>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</si>
  <si>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</si>
  <si>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</si>
  <si>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</si>
  <si>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</si>
  <si>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</si>
  <si>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</si>
  <si>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</si>
  <si>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</si>
  <si>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</si>
  <si>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</si>
  <si>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</si>
  <si>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</si>
  <si>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</si>
  <si>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</si>
  <si>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</si>
  <si>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</si>
  <si>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</si>
  <si>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</si>
  <si>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</si>
  <si>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</si>
  <si>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</si>
  <si>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</si>
  <si>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</si>
  <si>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</si>
  <si>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</si>
  <si>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</si>
  <si>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</si>
  <si>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</si>
  <si>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</si>
  <si>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</si>
  <si>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</si>
  <si>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</si>
  <si>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</si>
  <si>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</si>
  <si>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</si>
  <si>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</si>
  <si>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</si>
  <si>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</si>
  <si>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</si>
  <si>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</si>
  <si>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</si>
  <si>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</si>
  <si>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</si>
  <si>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</si>
  <si>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</si>
  <si>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</si>
  <si>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</si>
  <si>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</si>
  <si>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</si>
  <si>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</si>
  <si>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</si>
  <si>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</si>
  <si>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</si>
  <si>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</si>
  <si>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</si>
  <si>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</si>
  <si>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</si>
  <si>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</si>
  <si>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</si>
  <si>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</si>
  <si>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</si>
  <si>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</si>
  <si>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</si>
  <si>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</si>
  <si>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</si>
  <si>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</si>
  <si>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</si>
  <si>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</si>
  <si>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</si>
  <si>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</si>
  <si>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</si>
  <si>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</si>
  <si>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</si>
  <si>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</si>
  <si>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</si>
  <si>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</si>
  <si>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</si>
  <si>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</si>
  <si>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</si>
  <si>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</si>
  <si>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</si>
  <si>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</si>
  <si>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</si>
  <si>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</si>
  <si>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</si>
  <si>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</si>
  <si>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</si>
  <si>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</si>
  <si>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</si>
  <si>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</si>
  <si>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</si>
  <si>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</si>
  <si>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</si>
  <si>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</si>
  <si>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</si>
  <si>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</si>
  <si>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</si>
  <si>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</si>
  <si>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</si>
  <si>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</si>
  <si>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</si>
  <si>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</si>
  <si>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</si>
  <si>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</si>
  <si>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</si>
  <si>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</si>
  <si>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</si>
  <si>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</si>
  <si>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</si>
  <si>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</si>
  <si>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</si>
  <si>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</si>
  <si>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</si>
  <si>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</si>
  <si>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</si>
  <si>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</si>
  <si>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</si>
  <si>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</si>
  <si>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</si>
  <si>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</si>
  <si>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</si>
  <si>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</si>
  <si>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</si>
  <si>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</si>
  <si>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</si>
  <si>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</si>
  <si>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</si>
  <si>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</si>
  <si>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</si>
  <si>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</si>
  <si>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</si>
  <si>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</si>
  <si>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</si>
  <si>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</si>
  <si>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</si>
  <si>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</si>
  <si>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</si>
  <si>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</si>
  <si>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</si>
  <si>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</si>
  <si>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</si>
  <si>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</si>
  <si>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</si>
  <si>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</si>
  <si>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</si>
  <si>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</si>
  <si>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</si>
  <si>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</si>
  <si>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</si>
  <si>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</si>
  <si>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</si>
  <si>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</si>
  <si>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</si>
  <si>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</si>
  <si>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</si>
  <si>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</si>
  <si>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</si>
  <si>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</si>
  <si>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</si>
  <si>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</si>
  <si>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</si>
  <si>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</si>
  <si>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</si>
  <si>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</si>
  <si>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</si>
  <si>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</si>
  <si>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</si>
  <si>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</si>
  <si>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</si>
  <si>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</si>
  <si>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</si>
  <si>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</si>
  <si>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</si>
  <si>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</si>
  <si>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</si>
  <si>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</si>
  <si>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</si>
  <si>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</si>
  <si>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</si>
  <si>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</si>
  <si>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</si>
  <si>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</si>
  <si>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</si>
  <si>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</si>
  <si>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</si>
  <si>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</si>
  <si>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</si>
  <si>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</si>
  <si>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</si>
  <si>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</si>
  <si>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</si>
  <si>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</si>
  <si>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</si>
  <si>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</si>
  <si>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</si>
  <si>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</si>
  <si>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</si>
  <si>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</si>
  <si>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</si>
  <si>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</si>
  <si>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</si>
  <si>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</si>
  <si>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</si>
  <si>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</si>
  <si>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</si>
  <si>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</si>
  <si>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</si>
  <si>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</si>
  <si>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</si>
  <si>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</si>
  <si>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</si>
  <si>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</si>
  <si>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</si>
  <si>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</si>
  <si>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</si>
  <si>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</si>
  <si>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</si>
  <si>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</si>
  <si>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</si>
  <si>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</si>
  <si>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</si>
  <si>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</si>
  <si>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</si>
  <si>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</si>
  <si>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</si>
  <si>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</si>
  <si>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</si>
  <si>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</si>
  <si>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</si>
  <si>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</si>
  <si>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</si>
  <si>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</si>
  <si>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</si>
  <si>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</si>
  <si>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</si>
  <si>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</si>
  <si>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</si>
  <si>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</si>
  <si>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</si>
  <si>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</si>
  <si>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</si>
  <si>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</si>
  <si>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</si>
  <si>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</si>
  <si>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</si>
  <si>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</si>
  <si>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</si>
  <si>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</si>
  <si>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</si>
  <si>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</si>
  <si>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</si>
  <si>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</si>
  <si>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</si>
  <si>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</si>
  <si>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</si>
  <si>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</si>
  <si>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</si>
  <si>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</si>
  <si>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</si>
  <si>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</si>
  <si>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</si>
  <si>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</si>
  <si>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</si>
  <si>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</si>
  <si>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</si>
  <si>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</si>
  <si>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</si>
  <si>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</si>
  <si>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</si>
  <si>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</si>
  <si>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</si>
  <si>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</si>
  <si>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</si>
  <si>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</si>
  <si>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</si>
  <si>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</si>
  <si>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</si>
  <si>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</si>
  <si>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</si>
  <si>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</si>
  <si>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</si>
  <si>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</si>
  <si>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</si>
  <si>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</si>
  <si>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</si>
  <si>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</si>
  <si>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</si>
  <si>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</si>
  <si>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</si>
  <si>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</si>
  <si>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</si>
  <si>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</si>
  <si>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</si>
  <si>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</si>
  <si>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</si>
  <si>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</si>
  <si>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</si>
  <si>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</si>
  <si>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</si>
  <si>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</si>
  <si>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</si>
  <si>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</si>
  <si>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</si>
  <si>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</si>
  <si>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</si>
  <si>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</si>
  <si>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</si>
  <si>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</si>
  <si>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</si>
  <si>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</si>
  <si>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</si>
  <si>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</si>
  <si>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</si>
  <si>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</si>
  <si>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</si>
  <si>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</si>
  <si>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</si>
  <si>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</si>
  <si>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</si>
  <si>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</si>
  <si>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</si>
  <si>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</si>
  <si>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</si>
  <si>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</si>
  <si>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</si>
  <si>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</si>
  <si>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</si>
  <si>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</si>
  <si>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</si>
  <si>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</si>
  <si>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</si>
  <si>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</si>
  <si>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</si>
  <si>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</si>
  <si>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</si>
  <si>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</si>
  <si>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</si>
  <si>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</si>
  <si>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</si>
  <si>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</si>
  <si>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</si>
  <si>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</si>
  <si>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</si>
  <si>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</si>
  <si>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</si>
  <si>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</si>
  <si>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</si>
  <si>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</si>
  <si>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</si>
  <si>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</si>
  <si>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</si>
  <si>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</si>
  <si>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</si>
  <si>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</si>
  <si>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</si>
  <si>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</si>
  <si>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</si>
  <si>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</si>
  <si>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</si>
  <si>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</si>
  <si>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</si>
  <si>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</si>
  <si>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</si>
  <si>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</si>
  <si>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</si>
  <si>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</si>
  <si>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</si>
  <si>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</si>
  <si>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</si>
  <si>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</si>
  <si>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</si>
  <si>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</si>
  <si>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</si>
  <si>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</si>
  <si>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</si>
  <si>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</si>
  <si>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</si>
  <si>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</si>
  <si>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</si>
  <si>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</si>
  <si>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</si>
  <si>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</si>
  <si>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</si>
  <si>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</si>
  <si>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</si>
  <si>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</si>
  <si>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</si>
  <si>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</si>
  <si>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</si>
  <si>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</si>
  <si>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</si>
  <si>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</si>
  <si>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</si>
  <si>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</si>
  <si>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</si>
  <si>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</si>
  <si>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</si>
  <si>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</si>
  <si>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</si>
  <si>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</si>
  <si>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</si>
  <si>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</si>
  <si>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</si>
  <si>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</si>
  <si>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</si>
  <si>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</si>
  <si>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</si>
  <si>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</si>
  <si>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</si>
  <si>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</si>
  <si>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</si>
  <si>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</si>
  <si>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</si>
  <si>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</si>
  <si>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</si>
  <si>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</si>
  <si>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</si>
  <si>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</si>
  <si>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</si>
  <si>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</si>
  <si>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</si>
  <si>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</si>
  <si>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</si>
  <si>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</si>
  <si>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</si>
  <si>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</si>
  <si>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</si>
  <si>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</si>
  <si>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</si>
  <si>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</si>
  <si>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</si>
  <si>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</si>
  <si>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</si>
  <si>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</si>
  <si>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</si>
  <si>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</si>
  <si>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</si>
  <si>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</si>
  <si>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</si>
  <si>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</si>
  <si>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</si>
  <si>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</si>
  <si>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</si>
  <si>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</si>
  <si>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</si>
  <si>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</si>
  <si>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</si>
  <si>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</si>
  <si>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</si>
  <si>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</si>
  <si>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</si>
  <si>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</si>
  <si>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</si>
  <si>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</si>
  <si>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</si>
  <si>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</si>
  <si>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</si>
  <si>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</si>
  <si>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</si>
  <si>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</si>
  <si>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</si>
  <si>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</si>
  <si>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</si>
  <si>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</si>
  <si>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</si>
  <si>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</si>
  <si>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</si>
  <si>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</si>
  <si>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</si>
  <si>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</si>
  <si>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</si>
  <si>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</si>
  <si>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</si>
  <si>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</si>
  <si>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</si>
  <si>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</si>
  <si>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</si>
  <si>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</si>
  <si>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</si>
  <si>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</si>
  <si>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</si>
  <si>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</si>
  <si>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</si>
  <si>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</si>
  <si>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</si>
  <si>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</si>
  <si>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</si>
  <si>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</si>
  <si>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</si>
  <si>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</si>
  <si>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</si>
  <si>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</si>
  <si>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</si>
  <si>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</si>
  <si>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</si>
  <si>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</si>
  <si>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</si>
  <si>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</si>
  <si>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</si>
  <si>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</si>
  <si>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</si>
  <si>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</si>
  <si>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</si>
  <si>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</si>
  <si>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</si>
  <si>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</si>
  <si>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</si>
  <si>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</si>
  <si>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</si>
  <si>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</si>
  <si>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</si>
  <si>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</si>
  <si>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</si>
  <si>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</si>
  <si>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</si>
  <si>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</si>
  <si>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</si>
  <si>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</si>
  <si>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</si>
  <si>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</si>
  <si>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</si>
  <si>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</si>
  <si>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</si>
  <si>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</si>
  <si>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</si>
  <si>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</si>
  <si>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</si>
  <si>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</si>
  <si>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</si>
  <si>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</si>
  <si>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</si>
  <si>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</si>
  <si>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</si>
  <si>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</si>
  <si>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</si>
  <si>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</si>
  <si>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</si>
  <si>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</si>
  <si>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</si>
  <si>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</si>
  <si>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</si>
  <si>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</si>
  <si>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</si>
  <si>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</si>
  <si>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</si>
  <si>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</si>
  <si>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</si>
  <si>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</si>
  <si>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</si>
  <si>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</si>
  <si>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</si>
  <si>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</si>
  <si>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</si>
  <si>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</si>
  <si>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</si>
  <si>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</si>
  <si>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</si>
  <si>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</si>
  <si>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</si>
  <si>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</si>
  <si>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</si>
  <si>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</si>
  <si>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</si>
  <si>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</si>
  <si>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</si>
  <si>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</si>
  <si>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</si>
  <si>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</si>
  <si>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</si>
  <si>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</si>
  <si>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</si>
  <si>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</si>
  <si>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</si>
  <si>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</si>
  <si>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</si>
  <si>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</si>
  <si>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</si>
  <si>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</si>
  <si>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</si>
  <si>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</si>
  <si>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</si>
  <si>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</si>
  <si>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</si>
  <si>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</si>
  <si>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</si>
  <si>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</si>
  <si>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</si>
  <si>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</si>
  <si>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</si>
  <si>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</si>
  <si>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</si>
  <si>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</si>
  <si>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</si>
  <si>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</si>
  <si>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</si>
  <si>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</si>
  <si>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</si>
  <si>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</si>
  <si>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</si>
  <si>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</si>
  <si>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</si>
  <si>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</si>
  <si>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</si>
  <si>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</si>
  <si>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</si>
  <si>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</si>
  <si>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</si>
  <si>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</si>
  <si>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</si>
  <si>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</si>
  <si>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</si>
  <si>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</si>
  <si>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</si>
  <si>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</si>
  <si>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</si>
  <si>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</si>
  <si>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</si>
  <si>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</si>
  <si>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</si>
  <si>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</si>
  <si>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</si>
  <si>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</si>
  <si>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</si>
  <si>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</si>
  <si>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</si>
  <si>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</si>
  <si>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</si>
  <si>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</si>
  <si>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</si>
  <si>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</si>
  <si>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</si>
  <si>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</si>
  <si>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</si>
  <si>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</si>
  <si>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</si>
  <si>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</si>
  <si>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</si>
  <si>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</si>
  <si>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</si>
  <si>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</si>
  <si>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</si>
  <si>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</si>
  <si>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</si>
  <si>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</si>
  <si>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</si>
  <si>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</si>
  <si>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</si>
  <si>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</si>
  <si>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</si>
  <si>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</si>
  <si>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</si>
  <si>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</si>
  <si>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</si>
  <si>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</si>
  <si>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</si>
  <si>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</si>
  <si>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</si>
  <si>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</si>
  <si>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</si>
  <si>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</si>
  <si>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</si>
  <si>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</si>
  <si>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</si>
  <si>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</si>
  <si>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</si>
  <si>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</si>
  <si>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</si>
  <si>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</si>
  <si>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</si>
  <si>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</si>
  <si>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</si>
  <si>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</si>
  <si>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</si>
  <si>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</si>
  <si>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</si>
  <si>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</si>
  <si>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</si>
  <si>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</si>
  <si>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</si>
  <si>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</si>
  <si>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</si>
  <si>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</si>
  <si>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</si>
  <si>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</si>
  <si>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</si>
  <si>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</si>
  <si>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</si>
  <si>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</si>
  <si>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</si>
  <si>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</si>
  <si>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</si>
  <si>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</si>
  <si>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</si>
  <si>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</si>
  <si>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</si>
  <si>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</si>
  <si>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</si>
  <si>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</si>
  <si>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</si>
  <si>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</si>
  <si>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</si>
  <si>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</si>
  <si>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</si>
  <si>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</si>
  <si>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</si>
  <si>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</si>
  <si>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</si>
  <si>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</si>
  <si>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</si>
  <si>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</si>
  <si>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</si>
  <si>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</si>
  <si>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</si>
  <si>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</si>
  <si>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</si>
  <si>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</si>
  <si>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</si>
  <si>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</si>
  <si>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</si>
  <si>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</si>
  <si>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</si>
  <si>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</si>
  <si>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</si>
  <si>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</si>
  <si>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</si>
  <si>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</si>
  <si>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</si>
  <si>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</si>
  <si>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</si>
  <si>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</si>
  <si>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</si>
  <si>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</si>
  <si>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</si>
  <si>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</si>
  <si>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</si>
  <si>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</si>
  <si>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</si>
  <si>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</si>
  <si>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</si>
  <si>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</si>
  <si>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</si>
  <si>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</si>
  <si>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</si>
  <si>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</si>
  <si>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</si>
  <si>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</si>
  <si>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</si>
  <si>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</si>
  <si>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</si>
  <si>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</si>
  <si>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</si>
  <si>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</si>
  <si>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</si>
  <si>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</si>
  <si>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</si>
  <si>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</si>
  <si>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</si>
  <si>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</si>
  <si>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</si>
  <si>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</si>
  <si>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</si>
  <si>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</si>
  <si>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</si>
  <si>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</si>
  <si>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</si>
  <si>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</si>
  <si>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</si>
  <si>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</si>
  <si>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</si>
  <si>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</si>
  <si>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</si>
  <si>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</si>
  <si>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</si>
  <si>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</si>
  <si>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</si>
  <si>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</si>
  <si>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</si>
  <si>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</si>
  <si>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</si>
  <si>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</si>
  <si>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</si>
  <si>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</si>
  <si>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</si>
  <si>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</si>
  <si>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</si>
  <si>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</si>
  <si>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</si>
  <si>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</si>
  <si>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</si>
  <si>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</si>
  <si>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</si>
  <si>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</si>
  <si>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</si>
  <si>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</si>
  <si>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</si>
  <si>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</si>
  <si>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</si>
  <si>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</si>
  <si>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</si>
  <si>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</si>
  <si>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</si>
  <si>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</si>
  <si>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</si>
  <si>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</si>
  <si>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</si>
  <si>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</si>
  <si>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</si>
  <si>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</si>
  <si>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</si>
  <si>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</si>
  <si>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</si>
  <si>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</si>
  <si>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</si>
  <si>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</si>
  <si>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</si>
  <si>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</si>
  <si>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</si>
  <si>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</si>
  <si>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</si>
  <si>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</si>
  <si>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</si>
  <si>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</si>
  <si>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</si>
  <si>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</si>
  <si>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</si>
  <si>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</si>
  <si>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</si>
  <si>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</si>
  <si>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</si>
  <si>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</si>
  <si>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</si>
  <si>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</si>
  <si>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</si>
  <si>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</si>
  <si>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</si>
  <si>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</si>
  <si>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</si>
  <si>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</si>
  <si>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</si>
  <si>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</si>
  <si>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</si>
  <si>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</si>
  <si>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</si>
  <si>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</si>
  <si>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</si>
  <si>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</si>
  <si>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</si>
  <si>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</si>
  <si>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</si>
  <si>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</si>
  <si>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</si>
  <si>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</si>
  <si>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</si>
  <si>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</si>
  <si>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</si>
  <si>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</si>
  <si>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</si>
  <si>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</si>
  <si>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</si>
  <si>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</si>
  <si>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</si>
  <si>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</si>
  <si>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</si>
  <si>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</si>
  <si>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</si>
  <si>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</si>
  <si>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</si>
  <si>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</si>
  <si>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</si>
  <si>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</si>
  <si>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</si>
  <si>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</si>
  <si>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</si>
  <si>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</si>
  <si>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</si>
  <si>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</si>
  <si>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</si>
  <si>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</si>
  <si>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</si>
  <si>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</si>
  <si>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</si>
  <si>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</si>
  <si>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</si>
  <si>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</si>
  <si>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</si>
  <si>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</si>
  <si>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</si>
  <si>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</si>
  <si>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</si>
  <si>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</si>
  <si>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</si>
  <si>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</si>
  <si>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</si>
  <si>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</si>
  <si>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</si>
  <si>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</si>
  <si>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</si>
  <si>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</si>
  <si>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</si>
  <si>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</si>
  <si>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</si>
  <si>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</si>
  <si>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</si>
  <si>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</si>
  <si>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</si>
  <si>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</si>
  <si>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</si>
  <si>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</si>
  <si>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</si>
  <si>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</si>
  <si>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</si>
  <si>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</si>
  <si>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</si>
  <si>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</si>
  <si>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</si>
  <si>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</si>
  <si>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</si>
  <si>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</si>
  <si>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</si>
  <si>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</si>
  <si>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</si>
  <si>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</si>
  <si>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</si>
  <si>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</si>
  <si>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</si>
  <si>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</si>
  <si>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</si>
  <si>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</si>
  <si>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</si>
  <si>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</si>
  <si>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</si>
  <si>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</si>
  <si>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</si>
  <si>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</si>
  <si>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</si>
  <si>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</si>
  <si>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</si>
  <si>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</si>
  <si>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</si>
  <si>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</si>
  <si>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</si>
  <si>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</si>
  <si>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</si>
  <si>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</si>
  <si>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</si>
  <si>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</si>
  <si>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</si>
  <si>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</si>
  <si>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</si>
  <si>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</si>
  <si>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</si>
  <si>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</si>
  <si>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</si>
  <si>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</si>
  <si>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</si>
  <si>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</si>
  <si>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</si>
  <si>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</si>
  <si>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</si>
  <si>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</si>
  <si>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</si>
  <si>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</si>
  <si>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</si>
  <si>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</si>
  <si>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</si>
  <si>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</si>
  <si>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</si>
  <si>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</si>
  <si>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</si>
  <si>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</si>
  <si>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</si>
  <si>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</si>
  <si>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</si>
  <si>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</si>
  <si>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</si>
  <si>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</si>
  <si>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</si>
  <si>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</si>
  <si>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</si>
  <si>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</si>
  <si>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</si>
  <si>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</si>
  <si>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</si>
  <si>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</si>
  <si>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</si>
  <si>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</si>
  <si>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</si>
  <si>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</si>
  <si>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</si>
  <si>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</si>
  <si>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</si>
  <si>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</si>
  <si>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</si>
  <si>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</si>
  <si>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</si>
  <si>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</si>
  <si>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</si>
  <si>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</si>
  <si>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</si>
  <si>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</si>
  <si>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</si>
  <si>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</si>
  <si>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</si>
  <si>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</si>
  <si>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</si>
  <si>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</si>
  <si>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</si>
  <si>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</si>
  <si>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</si>
  <si>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</si>
  <si>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</si>
  <si>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</si>
  <si>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</si>
  <si>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</si>
  <si>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</si>
  <si>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</si>
  <si>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</si>
  <si>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</si>
  <si>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</si>
  <si>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</si>
  <si>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</si>
  <si>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</si>
  <si>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</si>
  <si>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</si>
  <si>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</si>
  <si>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</si>
  <si>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</si>
  <si>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</si>
  <si>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</si>
  <si>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</si>
  <si>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</si>
  <si>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</si>
  <si>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</si>
  <si>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</si>
  <si>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</si>
  <si>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</si>
  <si>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</si>
  <si>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</si>
  <si>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</si>
  <si>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</si>
  <si>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</si>
  <si>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</si>
  <si>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</si>
  <si>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</si>
  <si>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</si>
  <si>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</si>
  <si>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</si>
  <si>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</si>
  <si>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</si>
  <si>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</si>
  <si>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</si>
  <si>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</si>
  <si>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</si>
  <si>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</si>
  <si>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</si>
  <si>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</si>
  <si>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</si>
  <si>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</si>
  <si>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</si>
  <si>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</si>
  <si>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</si>
  <si>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</si>
  <si>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</si>
  <si>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</si>
  <si>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</si>
  <si>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</si>
  <si>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</si>
  <si>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</si>
  <si>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</si>
  <si>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</si>
  <si>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</si>
  <si>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</si>
  <si>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</si>
  <si>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</si>
  <si>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</si>
  <si>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</si>
  <si>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</si>
  <si>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</si>
  <si>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</si>
  <si>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</si>
  <si>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</si>
  <si>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</si>
  <si>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</si>
  <si>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</si>
  <si>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</si>
  <si>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</si>
  <si>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</si>
  <si>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</si>
  <si>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</si>
  <si>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</si>
  <si>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</si>
  <si>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</si>
  <si>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</si>
  <si>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</si>
  <si>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</si>
  <si>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</si>
  <si>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</si>
  <si>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</si>
  <si>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</si>
  <si>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</si>
  <si>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</si>
  <si>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</si>
  <si>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</si>
  <si>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</si>
  <si>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</si>
  <si>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</si>
  <si>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</si>
  <si>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</si>
  <si>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</si>
  <si>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</si>
  <si>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</si>
  <si>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</si>
  <si>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</si>
  <si>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</si>
  <si>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</si>
  <si>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</si>
  <si>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</si>
  <si>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</si>
  <si>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</si>
  <si>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</si>
  <si>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</si>
  <si>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</si>
  <si>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</si>
  <si>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</si>
  <si>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</si>
  <si>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</si>
  <si>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</si>
  <si>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</si>
  <si>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</si>
  <si>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</si>
  <si>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</si>
  <si>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</si>
  <si>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</si>
  <si>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</si>
  <si>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</si>
  <si>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</si>
  <si>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</si>
  <si>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</si>
  <si>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</si>
  <si>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</si>
  <si>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</si>
  <si>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</si>
  <si>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</si>
  <si>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</si>
  <si>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</si>
  <si>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</si>
  <si>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</si>
  <si>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</si>
  <si>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</si>
  <si>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</si>
  <si>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</si>
  <si>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</si>
  <si>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</si>
  <si>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</si>
  <si>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</si>
  <si>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</si>
  <si>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</si>
  <si>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</si>
  <si>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</si>
  <si>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</si>
  <si>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</si>
  <si>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</si>
  <si>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</si>
  <si>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</si>
  <si>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</si>
  <si>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</si>
  <si>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</si>
  <si>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</si>
  <si>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</si>
  <si>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</si>
  <si>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</si>
  <si>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</si>
  <si>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</si>
  <si>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</si>
  <si>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</si>
  <si>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</si>
  <si>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</si>
  <si>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</si>
  <si>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</si>
  <si>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</si>
  <si>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</si>
  <si>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</si>
  <si>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</si>
  <si>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</si>
  <si>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</si>
  <si>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</si>
  <si>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</si>
  <si>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</si>
  <si>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</si>
  <si>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</si>
  <si>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</si>
  <si>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</si>
  <si>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</si>
  <si>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</si>
  <si>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</si>
  <si>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</si>
  <si>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</si>
  <si>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</si>
  <si>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</si>
  <si>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</si>
  <si>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</si>
  <si>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</si>
  <si>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</si>
  <si>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</si>
  <si>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</si>
  <si>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</si>
  <si>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</si>
  <si>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</si>
  <si>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</si>
  <si>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</si>
  <si>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</si>
  <si>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</si>
  <si>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</si>
  <si>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</si>
  <si>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</si>
  <si>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</si>
  <si>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</si>
  <si>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</si>
  <si>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</si>
  <si>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</si>
  <si>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</si>
  <si>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</si>
  <si>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</si>
  <si>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</si>
  <si>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</si>
  <si>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</si>
  <si>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</si>
  <si>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</si>
  <si>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</si>
  <si>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</si>
  <si>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</si>
  <si>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</si>
  <si>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</si>
  <si>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</si>
  <si>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</si>
  <si>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</si>
  <si>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</si>
  <si>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</si>
  <si>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</si>
  <si>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</si>
  <si>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</si>
  <si>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</si>
  <si>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</si>
  <si>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</si>
  <si>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</si>
  <si>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</si>
  <si>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</si>
  <si>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</si>
  <si>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</si>
  <si>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</si>
  <si>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</si>
  <si>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</si>
  <si>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</si>
  <si>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</si>
  <si>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</si>
  <si>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</si>
  <si>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</si>
  <si>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</si>
  <si>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</si>
  <si>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</si>
  <si>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</si>
  <si>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</si>
  <si>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</si>
  <si>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</si>
  <si>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</si>
  <si>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</si>
  <si>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</si>
  <si>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</si>
  <si>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</si>
  <si>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</si>
  <si>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</si>
  <si>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</si>
  <si>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</si>
  <si>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</si>
  <si>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</si>
  <si>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</si>
  <si>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</si>
  <si>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</si>
  <si>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</si>
  <si>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</si>
  <si>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</si>
  <si>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</si>
  <si>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</si>
  <si>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</si>
  <si>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</si>
  <si>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</si>
  <si>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</si>
  <si>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</si>
  <si>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</si>
  <si>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</si>
  <si>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</si>
  <si>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</si>
  <si>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</si>
  <si>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</si>
  <si>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</si>
  <si>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</si>
  <si>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</si>
  <si>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</si>
  <si>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</si>
  <si>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</si>
  <si>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</si>
  <si>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</si>
  <si>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</si>
  <si>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</si>
  <si>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</si>
  <si>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</si>
  <si>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</si>
  <si>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</si>
  <si>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</si>
  <si>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</si>
  <si>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</si>
  <si>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</si>
  <si>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</si>
  <si>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</si>
  <si>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</si>
  <si>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</si>
  <si>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</si>
  <si>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</si>
  <si>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</si>
  <si>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</si>
  <si>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</si>
  <si>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</si>
  <si>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</si>
  <si>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</si>
  <si>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</si>
  <si>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</si>
  <si>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</si>
  <si>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</si>
  <si>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</si>
  <si>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</si>
  <si>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</si>
  <si>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</si>
  <si>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</si>
  <si>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</si>
  <si>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</si>
  <si>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</si>
  <si>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</si>
  <si>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</si>
  <si>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</si>
  <si>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</si>
  <si>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</si>
  <si>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</si>
  <si>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</si>
  <si>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</si>
  <si>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</si>
  <si>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</si>
  <si>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</si>
  <si>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</si>
  <si>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</si>
  <si>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</si>
  <si>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</si>
  <si>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</si>
  <si>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</si>
  <si>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</si>
  <si>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</si>
  <si>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</si>
  <si>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</si>
  <si>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</si>
  <si>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</si>
  <si>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</si>
  <si>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</si>
  <si>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</si>
  <si>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</si>
  <si>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</si>
  <si>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</si>
  <si>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</si>
  <si>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</si>
  <si>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</si>
  <si>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</si>
  <si>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</si>
  <si>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</si>
  <si>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</si>
  <si>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</si>
  <si>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</si>
  <si>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</si>
  <si>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</si>
  <si>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</si>
  <si>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</si>
  <si>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</si>
  <si>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</si>
  <si>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</si>
  <si>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</si>
  <si>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</si>
  <si>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</si>
  <si>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</si>
  <si>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</si>
  <si>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</si>
  <si>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</si>
  <si>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</si>
  <si>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</si>
  <si>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</si>
  <si>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</si>
  <si>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</si>
  <si>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</si>
  <si>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</si>
  <si>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</si>
  <si>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</si>
  <si>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</si>
  <si>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</si>
  <si>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</si>
  <si>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</si>
  <si>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</si>
  <si>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</si>
  <si>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</si>
  <si>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</si>
  <si>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</si>
  <si>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</si>
  <si>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</si>
  <si>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</si>
  <si>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</si>
  <si>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</si>
  <si>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</si>
  <si>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</si>
  <si>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</si>
  <si>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</si>
  <si>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</si>
  <si>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</si>
  <si>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</si>
  <si>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</si>
  <si>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</si>
  <si>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</si>
  <si>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</si>
  <si>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</si>
  <si>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</si>
  <si>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</si>
  <si>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</si>
  <si>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</si>
  <si>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</si>
  <si>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</si>
  <si>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</si>
  <si>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</si>
  <si>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</si>
  <si>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</si>
  <si>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</si>
  <si>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</si>
  <si>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</si>
  <si>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</si>
  <si>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</si>
  <si>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</si>
  <si>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</si>
  <si>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</si>
  <si>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</si>
  <si>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</si>
  <si>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</si>
  <si>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</si>
  <si>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</si>
  <si>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</si>
  <si>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</si>
  <si>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</si>
  <si>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</si>
  <si>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</si>
  <si>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</si>
  <si>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</si>
  <si>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</si>
  <si>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</si>
  <si>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</si>
  <si>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</si>
  <si>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</si>
  <si>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</si>
  <si>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</si>
  <si>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</si>
  <si>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</si>
  <si>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</si>
  <si>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</si>
  <si>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</si>
  <si>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</si>
  <si>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</si>
  <si>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</si>
  <si>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</si>
  <si>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</si>
  <si>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</si>
  <si>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</si>
  <si>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</si>
  <si>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</si>
  <si>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</si>
  <si>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</si>
  <si>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</si>
  <si>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</si>
  <si>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</si>
  <si>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</si>
  <si>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</si>
  <si>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</si>
  <si>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</si>
  <si>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</si>
  <si>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</si>
  <si>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</si>
  <si>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</si>
  <si>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</si>
  <si>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</si>
  <si>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</si>
  <si>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</si>
  <si>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</si>
  <si>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</si>
  <si>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</si>
  <si>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</si>
  <si>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</si>
  <si>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</si>
  <si>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</si>
  <si>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</si>
  <si>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</si>
  <si>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</si>
  <si>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</si>
  <si>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</si>
  <si>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</si>
  <si>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</si>
  <si>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</si>
  <si>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</si>
  <si>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</si>
  <si>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</si>
  <si>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</si>
  <si>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</si>
  <si>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</si>
  <si>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</si>
  <si>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</si>
  <si>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</si>
  <si>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</si>
  <si>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</si>
  <si>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</si>
  <si>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</si>
  <si>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</si>
  <si>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</si>
  <si>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</si>
  <si>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</si>
  <si>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</si>
  <si>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</si>
  <si>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</si>
  <si>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</si>
  <si>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</si>
  <si>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</si>
  <si>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</si>
  <si>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</si>
  <si>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</si>
  <si>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</si>
  <si>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</si>
  <si>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</si>
  <si>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</si>
  <si>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</si>
  <si>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</si>
  <si>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</si>
  <si>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</si>
  <si>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</si>
  <si>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</si>
  <si>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</si>
  <si>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</si>
  <si>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</si>
  <si>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</si>
  <si>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</si>
  <si>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</si>
  <si>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</si>
  <si>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</si>
  <si>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</si>
  <si>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</si>
  <si>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</si>
  <si>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</si>
  <si>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</si>
  <si>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</si>
  <si>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</si>
  <si>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</si>
  <si>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</si>
  <si>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</si>
  <si>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</si>
  <si>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</si>
  <si>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</si>
  <si>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</si>
  <si>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</si>
  <si>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</si>
  <si>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</si>
  <si>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</si>
  <si>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</si>
  <si>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</si>
  <si>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</si>
  <si>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</si>
  <si>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</si>
  <si>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</si>
  <si>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</si>
  <si>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</si>
  <si>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</si>
  <si>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</si>
  <si>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</si>
  <si>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</si>
  <si>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</si>
  <si>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</si>
  <si>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</si>
  <si>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</si>
  <si>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</si>
  <si>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</si>
  <si>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</si>
  <si>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</si>
  <si>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</si>
  <si>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</si>
  <si>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</si>
  <si>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</si>
  <si>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</si>
  <si>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</si>
  <si>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</si>
  <si>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</si>
  <si>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</si>
  <si>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</si>
  <si>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</si>
  <si>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</si>
  <si>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</si>
  <si>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</si>
  <si>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</si>
  <si>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</si>
  <si>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</si>
  <si>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</si>
  <si>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</si>
  <si>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</si>
  <si>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</si>
  <si>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</si>
  <si>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</si>
  <si>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</si>
  <si>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</si>
  <si>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</si>
  <si>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</si>
  <si>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</si>
  <si>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</si>
  <si>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</si>
  <si>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</si>
  <si>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</si>
  <si>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</si>
  <si>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</si>
  <si>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</si>
  <si>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</si>
  <si>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</si>
  <si>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</si>
  <si>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</si>
  <si>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</si>
  <si>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</si>
  <si>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</si>
  <si>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</si>
  <si>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</si>
  <si>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</si>
  <si>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</si>
  <si>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</si>
  <si>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</si>
  <si>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</si>
  <si>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</si>
  <si>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</si>
  <si>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</si>
  <si>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</si>
  <si>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</si>
  <si>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</si>
  <si>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</si>
  <si>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</si>
  <si>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</si>
  <si>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</si>
  <si>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</si>
  <si>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</si>
  <si>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</si>
  <si>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</si>
  <si>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</si>
  <si>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</si>
  <si>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</si>
  <si>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</si>
  <si>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</si>
  <si>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</si>
  <si>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</si>
  <si>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</si>
  <si>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</si>
  <si>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</si>
  <si>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</si>
  <si>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</si>
  <si>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</si>
  <si>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</si>
  <si>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</si>
  <si>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</si>
  <si>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</si>
  <si>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</si>
  <si>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</si>
  <si>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</si>
  <si>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</si>
  <si>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</si>
  <si>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</si>
  <si>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</si>
  <si>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</si>
  <si>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</si>
  <si>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</si>
  <si>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</si>
  <si>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</si>
  <si>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</si>
  <si>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</si>
  <si>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</si>
  <si>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</si>
  <si>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</si>
  <si>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</si>
  <si>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</si>
  <si>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</si>
  <si>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</si>
  <si>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</si>
  <si>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</si>
  <si>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</si>
  <si>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</si>
  <si>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</si>
  <si>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</si>
  <si>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</si>
  <si>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</si>
  <si>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</si>
  <si>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</si>
  <si>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</si>
  <si>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</si>
  <si>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</si>
  <si>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</si>
  <si>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</si>
  <si>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</si>
  <si>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</si>
  <si>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</si>
  <si>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</si>
  <si>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</si>
  <si>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</si>
  <si>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</si>
  <si>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</si>
  <si>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</si>
  <si>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</si>
  <si>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</si>
  <si>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</si>
  <si>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</si>
  <si>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</si>
  <si>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</si>
  <si>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</si>
  <si>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</si>
  <si>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</si>
  <si>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</si>
  <si>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</si>
  <si>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</si>
  <si>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</si>
  <si>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</si>
  <si>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</si>
  <si>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</si>
  <si>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</si>
  <si>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</si>
  <si>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</si>
  <si>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</si>
  <si>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</si>
  <si>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</si>
  <si>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</si>
  <si>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</si>
  <si>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</si>
  <si>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</si>
  <si>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</si>
  <si>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</si>
  <si>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</si>
  <si>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</si>
  <si>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</si>
  <si>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</si>
  <si>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</si>
  <si>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</si>
  <si>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</si>
  <si>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</si>
  <si>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</si>
  <si>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</si>
  <si>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</si>
  <si>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</si>
  <si>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</si>
  <si>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</si>
  <si>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</si>
  <si>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</si>
  <si>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</si>
  <si>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</si>
  <si>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</si>
  <si>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</si>
  <si>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</si>
  <si>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</si>
  <si>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</si>
  <si>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</si>
  <si>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</si>
  <si>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</si>
  <si>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</si>
  <si>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</si>
  <si>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</si>
  <si>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</si>
  <si>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</si>
  <si>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</si>
  <si>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</si>
  <si>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</si>
  <si>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</si>
  <si>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</si>
  <si>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</si>
  <si>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</si>
  <si>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</si>
  <si>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</si>
  <si>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</si>
  <si>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</si>
  <si>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</si>
  <si>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</si>
  <si>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</si>
  <si>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</si>
  <si>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</si>
  <si>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</si>
  <si>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</si>
  <si>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</si>
  <si>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</si>
  <si>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</si>
  <si>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</si>
  <si>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</si>
  <si>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</si>
  <si>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</si>
  <si>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</si>
  <si>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</si>
  <si>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</si>
  <si>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</si>
  <si>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</si>
  <si>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</si>
  <si>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</si>
  <si>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</si>
  <si>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</si>
  <si>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</si>
  <si>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</si>
  <si>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</si>
  <si>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</si>
  <si>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</si>
  <si>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</si>
  <si>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</si>
  <si>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</si>
  <si>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</si>
  <si>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</si>
  <si>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</si>
  <si>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</si>
  <si>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</si>
  <si>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</si>
  <si>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</si>
  <si>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</si>
  <si>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</si>
  <si>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</si>
  <si>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</si>
  <si>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</si>
  <si>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</si>
  <si>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</si>
  <si>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</si>
  <si>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</si>
  <si>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</si>
  <si>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</si>
  <si>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</si>
  <si>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</si>
  <si>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</si>
  <si>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</si>
  <si>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</si>
  <si>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</si>
  <si>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</si>
  <si>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</si>
  <si>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</si>
  <si>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</si>
  <si>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</si>
  <si>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</si>
  <si>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</si>
  <si>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</si>
  <si>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</si>
  <si>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</si>
  <si>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</si>
  <si>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</si>
  <si>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</si>
  <si>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</si>
  <si>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</si>
  <si>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</si>
  <si>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</si>
  <si>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</si>
  <si>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</si>
  <si>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</si>
  <si>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</si>
  <si>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</si>
  <si>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</si>
  <si>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</si>
  <si>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</si>
  <si>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</si>
  <si>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</si>
  <si>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</si>
  <si>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</si>
  <si>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</si>
  <si>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</si>
  <si>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</si>
  <si>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</si>
  <si>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</si>
  <si>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</si>
  <si>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</si>
  <si>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</si>
  <si>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</si>
  <si>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</si>
  <si>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</si>
  <si>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</si>
  <si>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</si>
  <si>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</si>
  <si>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</si>
  <si>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</si>
  <si>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</si>
  <si>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</si>
  <si>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</si>
  <si>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</si>
  <si>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</si>
  <si>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</si>
  <si>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</si>
  <si>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</si>
  <si>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</si>
  <si>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</si>
  <si>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</si>
  <si>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</si>
  <si>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</si>
  <si>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</si>
  <si>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</si>
  <si>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</si>
  <si>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</si>
  <si>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</si>
  <si>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</si>
  <si>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</si>
  <si>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</si>
  <si>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</si>
  <si>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</si>
  <si>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</si>
  <si>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</si>
  <si>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</si>
  <si>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</si>
  <si>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</si>
  <si>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</si>
  <si>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</si>
  <si>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</si>
  <si>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</si>
  <si>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</si>
  <si>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</si>
  <si>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</si>
  <si>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</si>
  <si>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</si>
  <si>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</si>
  <si>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</si>
  <si>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</si>
  <si>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</si>
  <si>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</si>
  <si>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</si>
  <si>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</si>
  <si>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</si>
  <si>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</si>
  <si>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</si>
  <si>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</si>
  <si>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</si>
  <si>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</si>
  <si>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</si>
  <si>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</si>
  <si>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</si>
  <si>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</si>
  <si>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</si>
  <si>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</si>
  <si>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</si>
  <si>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</si>
  <si>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</si>
  <si>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</si>
  <si>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</si>
  <si>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</si>
  <si>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</si>
  <si>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</si>
  <si>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</si>
  <si>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</si>
  <si>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</si>
  <si>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</si>
  <si>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</si>
  <si>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</si>
  <si>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</si>
  <si>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</si>
  <si>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</si>
  <si>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</si>
  <si>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</si>
  <si>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</si>
  <si>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</si>
  <si>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</si>
  <si>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</si>
  <si>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</si>
  <si>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</si>
  <si>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</si>
  <si>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</si>
  <si>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</si>
  <si>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</si>
  <si>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</si>
  <si>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</si>
  <si>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</si>
  <si>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</si>
  <si>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</si>
  <si>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</si>
  <si>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</si>
  <si>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</si>
  <si>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</si>
  <si>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</si>
  <si>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</si>
  <si>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</si>
  <si>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</si>
  <si>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</si>
  <si>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</si>
  <si>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</si>
  <si>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</si>
  <si>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</si>
  <si>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</si>
  <si>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</si>
  <si>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</si>
  <si>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</si>
  <si>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</si>
  <si>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</si>
  <si>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</si>
  <si>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</si>
  <si>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</si>
  <si>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</si>
  <si>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</si>
  <si>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</si>
  <si>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</si>
  <si>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</si>
  <si>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</si>
  <si>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</si>
  <si>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</si>
  <si>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</si>
  <si>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</si>
  <si>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</si>
  <si>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</si>
  <si>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</si>
  <si>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</si>
  <si>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</si>
  <si>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</si>
  <si>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</si>
  <si>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</si>
  <si>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</si>
  <si>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</si>
  <si>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</si>
  <si>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</si>
  <si>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</si>
  <si>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</si>
  <si>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</si>
  <si>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</si>
  <si>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</si>
  <si>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</si>
  <si>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</si>
  <si>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</si>
  <si>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</si>
  <si>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</si>
  <si>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</si>
  <si>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</si>
  <si>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</si>
  <si>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</si>
  <si>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</si>
  <si>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</si>
  <si>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</si>
  <si>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</si>
  <si>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</si>
  <si>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</si>
  <si>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</si>
  <si>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</si>
  <si>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</si>
  <si>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</si>
  <si>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</si>
  <si>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</si>
  <si>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</si>
  <si>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</si>
  <si>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</si>
  <si>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</si>
  <si>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</si>
  <si>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</si>
  <si>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</si>
  <si>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</si>
  <si>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</si>
  <si>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</si>
  <si>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</si>
  <si>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</si>
  <si>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</si>
  <si>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</si>
  <si>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</si>
  <si>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</si>
  <si>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</si>
  <si>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</si>
  <si>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</si>
  <si>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</si>
  <si>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</si>
  <si>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</si>
  <si>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</si>
  <si>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</si>
  <si>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</si>
  <si>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</si>
  <si>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</si>
  <si>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</si>
  <si>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</si>
  <si>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</si>
  <si>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</si>
  <si>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</si>
  <si>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</si>
  <si>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</si>
  <si>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</si>
  <si>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</si>
  <si>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</si>
  <si>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</si>
  <si>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</si>
  <si>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</si>
  <si>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</si>
  <si>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</si>
  <si>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</si>
  <si>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</si>
  <si>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</si>
  <si>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</si>
  <si>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</si>
  <si>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</si>
  <si>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</si>
  <si>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</si>
  <si>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</si>
  <si>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</si>
  <si>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</si>
  <si>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</si>
  <si>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</si>
  <si>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</si>
  <si>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</si>
  <si>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</si>
  <si>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</si>
  <si>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</si>
  <si>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</si>
  <si>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</si>
  <si>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</si>
  <si>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</si>
  <si>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</si>
  <si>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</si>
  <si>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</si>
  <si>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</si>
  <si>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</si>
  <si>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</si>
  <si>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</si>
  <si>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</si>
  <si>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</si>
  <si>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</si>
  <si>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</si>
  <si>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</si>
  <si>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</si>
  <si>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</si>
  <si>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</si>
  <si>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</si>
  <si>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</si>
  <si>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</si>
  <si>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</si>
  <si>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</si>
  <si>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</si>
  <si>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</si>
  <si>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</si>
  <si>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</si>
  <si>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</si>
  <si>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</si>
  <si>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</si>
  <si>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</si>
  <si>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</si>
  <si>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</si>
  <si>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</si>
  <si>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</si>
  <si>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</si>
  <si>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</si>
  <si>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</si>
  <si>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</si>
  <si>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</si>
  <si>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</si>
  <si>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</si>
  <si>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</si>
  <si>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</si>
  <si>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</si>
  <si>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</si>
  <si>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</si>
  <si>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</si>
  <si>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</si>
  <si>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</si>
  <si>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</si>
  <si>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</si>
  <si>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</si>
  <si>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</si>
  <si>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</si>
  <si>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</si>
  <si>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</si>
  <si>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</si>
  <si>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</si>
  <si>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</si>
  <si>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</si>
  <si>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</si>
  <si>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</si>
  <si>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</si>
  <si>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</si>
  <si>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</si>
  <si>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</si>
  <si>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</si>
  <si>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</si>
  <si>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</si>
  <si>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</si>
  <si>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</si>
  <si>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</si>
  <si>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</si>
  <si>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</si>
  <si>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</si>
  <si>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</si>
  <si>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</si>
  <si>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</si>
  <si>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</si>
  <si>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</si>
  <si>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</si>
  <si>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</si>
  <si>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</si>
  <si>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</si>
  <si>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</si>
  <si>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</si>
  <si>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</si>
  <si>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</si>
  <si>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</si>
  <si>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</si>
  <si>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</si>
  <si>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</si>
  <si>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</si>
  <si>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</si>
  <si>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</si>
  <si>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</si>
  <si>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</si>
  <si>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</si>
  <si>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</si>
  <si>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</si>
  <si>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</si>
  <si>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</si>
  <si>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</si>
  <si>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</si>
  <si>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</si>
  <si>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</si>
  <si>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</si>
  <si>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</si>
  <si>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</si>
  <si>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</si>
  <si>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</si>
  <si>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</si>
  <si>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</si>
  <si>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</si>
  <si>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</si>
  <si>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</si>
  <si>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</si>
  <si>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</si>
  <si>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</si>
  <si>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</si>
  <si>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</si>
  <si>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</si>
  <si>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</si>
  <si>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</si>
  <si>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</si>
  <si>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</si>
  <si>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</si>
  <si>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</si>
  <si>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</si>
  <si>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</si>
  <si>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</si>
  <si>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</si>
  <si>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</si>
  <si>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</si>
  <si>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</si>
  <si>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</si>
  <si>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</si>
  <si>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</si>
  <si>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</si>
  <si>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</si>
  <si>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</si>
  <si>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</si>
  <si>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</si>
  <si>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</si>
  <si>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</si>
  <si>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</si>
  <si>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</si>
  <si>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</si>
  <si>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</si>
  <si>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</si>
  <si>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</si>
  <si>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</si>
  <si>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</si>
  <si>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</si>
  <si>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</si>
  <si>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</si>
  <si>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</si>
  <si>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</si>
  <si>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</si>
  <si>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</si>
  <si>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</si>
  <si>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</si>
  <si>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</si>
  <si>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</si>
  <si>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</si>
  <si>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</si>
  <si>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</si>
  <si>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</si>
  <si>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</si>
  <si>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</si>
  <si>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</si>
  <si>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</si>
  <si>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</si>
  <si>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</si>
  <si>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</si>
  <si>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</si>
  <si>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</si>
  <si>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</si>
  <si>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</si>
  <si>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</si>
  <si>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</si>
  <si>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</si>
  <si>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</si>
  <si>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</si>
  <si>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</si>
  <si>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</si>
  <si>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</si>
  <si>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</si>
  <si>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</si>
  <si>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</si>
  <si>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</si>
  <si>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</si>
  <si>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</si>
  <si>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</si>
  <si>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</si>
  <si>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</si>
  <si>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</si>
  <si>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</si>
  <si>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</si>
  <si>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</si>
  <si>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</si>
  <si>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</si>
  <si>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</si>
  <si>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</si>
  <si>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</si>
  <si>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</si>
  <si>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</si>
  <si>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</si>
  <si>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</si>
  <si>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</si>
  <si>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</si>
  <si>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</si>
  <si>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</si>
  <si>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</si>
  <si>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</si>
  <si>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</si>
  <si>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</si>
  <si>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</si>
  <si>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</si>
  <si>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</si>
  <si>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</si>
  <si>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</si>
  <si>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</si>
  <si>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</si>
  <si>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</si>
  <si>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</si>
  <si>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</si>
  <si>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</si>
  <si>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</si>
  <si>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</si>
  <si>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</si>
  <si>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</si>
  <si>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</si>
  <si>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</si>
  <si>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</si>
  <si>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</si>
  <si>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</si>
  <si>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</si>
  <si>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</si>
  <si>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</si>
  <si>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</si>
  <si>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</si>
  <si>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</si>
  <si>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</si>
  <si>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</si>
  <si>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</si>
  <si>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</si>
  <si>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</si>
  <si>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</si>
  <si>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</si>
  <si>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</si>
  <si>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</si>
  <si>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</si>
  <si>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</si>
  <si>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</si>
  <si>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</si>
  <si>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</si>
  <si>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</si>
  <si>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</si>
  <si>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</si>
  <si>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</si>
  <si>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</si>
  <si>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</si>
  <si>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</si>
  <si>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</si>
  <si>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</si>
  <si>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</si>
  <si>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</si>
  <si>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</si>
  <si>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</si>
  <si>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</si>
  <si>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</si>
  <si>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</si>
  <si>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</si>
  <si>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</si>
  <si>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</si>
  <si>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</si>
  <si>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</si>
  <si>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</si>
  <si>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</si>
  <si>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</si>
  <si>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</si>
  <si>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</si>
  <si>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</si>
  <si>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</si>
  <si>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</si>
  <si>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</si>
  <si>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</si>
  <si>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</si>
  <si>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</si>
  <si>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</si>
  <si>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</si>
  <si>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</si>
  <si>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</si>
  <si>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</si>
  <si>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</si>
  <si>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</si>
  <si>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</si>
  <si>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</si>
  <si>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</si>
  <si>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</si>
  <si>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</si>
  <si>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</si>
  <si>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</si>
  <si>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</si>
  <si>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</si>
  <si>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</si>
  <si>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</si>
  <si>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</si>
  <si>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</si>
  <si>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</si>
  <si>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</si>
  <si>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</si>
  <si>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</si>
  <si>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</si>
  <si>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</si>
  <si>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</si>
  <si>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</si>
  <si>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</si>
  <si>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</si>
  <si>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</si>
  <si>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</si>
  <si>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</si>
  <si>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</si>
  <si>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</si>
  <si>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</si>
  <si>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</si>
  <si>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</si>
  <si>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</si>
  <si>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</si>
  <si>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</si>
  <si>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</si>
  <si>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</si>
  <si>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</si>
  <si>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</si>
  <si>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</si>
  <si>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</si>
  <si>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</si>
  <si>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</si>
  <si>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</si>
  <si>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</si>
  <si>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</si>
  <si>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</si>
  <si>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</si>
  <si>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</si>
  <si>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</si>
  <si>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</si>
  <si>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</si>
  <si>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</si>
  <si>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</si>
  <si>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</si>
  <si>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</si>
  <si>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</si>
  <si>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</si>
  <si>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</si>
  <si>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</si>
  <si>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</si>
  <si>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</si>
  <si>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</si>
  <si>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</si>
  <si>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</si>
  <si>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</si>
  <si>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</si>
  <si>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</si>
  <si>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</si>
  <si>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</si>
  <si>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</si>
  <si>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</si>
  <si>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</si>
  <si>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</si>
  <si>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</si>
  <si>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</si>
  <si>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</si>
  <si>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</si>
  <si>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</si>
  <si>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</si>
  <si>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</si>
  <si>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</si>
  <si>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</si>
  <si>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</si>
  <si>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</si>
  <si>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</si>
  <si>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</si>
  <si>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</si>
  <si>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</si>
  <si>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</si>
  <si>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</si>
  <si>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</si>
  <si>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</si>
  <si>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</si>
  <si>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</si>
  <si>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</si>
  <si>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</si>
  <si>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</si>
  <si>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</si>
  <si>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</si>
  <si>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</si>
  <si>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</si>
  <si>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</si>
  <si>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</si>
  <si>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</si>
  <si>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</si>
  <si>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</si>
  <si>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</si>
  <si>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</si>
  <si>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</si>
  <si>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</si>
  <si>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</si>
  <si>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</si>
  <si>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</si>
  <si>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</si>
  <si>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</si>
  <si>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</si>
  <si>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</si>
  <si>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</si>
  <si>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</si>
  <si>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</si>
  <si>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</si>
  <si>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</si>
  <si>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</si>
  <si>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</si>
  <si>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</si>
  <si>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</si>
  <si>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</si>
  <si>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</si>
  <si>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</si>
  <si>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</si>
  <si>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</si>
  <si>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</si>
  <si>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</si>
  <si>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</si>
  <si>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</si>
  <si>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</si>
  <si>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</si>
  <si>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</si>
  <si>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</si>
  <si>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</si>
  <si>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</si>
  <si>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</si>
  <si>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</si>
  <si>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</si>
  <si>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</si>
  <si>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</si>
  <si>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</si>
  <si>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</si>
  <si>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</si>
  <si>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</si>
  <si>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</si>
  <si>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</si>
  <si>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</si>
  <si>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</si>
  <si>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</si>
  <si>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</si>
  <si>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</si>
  <si>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</si>
  <si>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</si>
  <si>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</si>
  <si>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</si>
  <si>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</si>
  <si>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</si>
  <si>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</si>
  <si>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</si>
  <si>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</si>
  <si>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</si>
  <si>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</si>
  <si>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</si>
  <si>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</si>
  <si>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</si>
  <si>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</si>
  <si>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</si>
  <si>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</si>
  <si>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</si>
  <si>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</si>
  <si>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</si>
  <si>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</si>
  <si>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</si>
  <si>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</si>
  <si>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</si>
  <si>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</si>
  <si>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</si>
  <si>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</si>
  <si>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</si>
  <si>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</si>
  <si>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</si>
  <si>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</si>
  <si>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</si>
  <si>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</si>
  <si>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</si>
  <si>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</si>
  <si>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</si>
  <si>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</si>
  <si>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</si>
  <si>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</si>
  <si>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</si>
  <si>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</si>
  <si>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</si>
  <si>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</si>
  <si>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</si>
  <si>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</si>
  <si>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</si>
  <si>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</si>
  <si>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</si>
  <si>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</si>
  <si>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</si>
  <si>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</si>
  <si>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</si>
  <si>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</si>
  <si>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</si>
  <si>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</si>
  <si>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</si>
  <si>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</si>
  <si>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</si>
  <si>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</si>
  <si>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</si>
  <si>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</si>
  <si>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</si>
  <si>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</si>
  <si>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</si>
  <si>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</si>
  <si>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</si>
  <si>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</si>
  <si>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</si>
  <si>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</si>
  <si>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</si>
  <si>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</si>
  <si>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</si>
  <si>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</si>
  <si>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</si>
  <si>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</si>
  <si>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</si>
  <si>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</si>
  <si>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</si>
  <si>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</si>
  <si>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</si>
  <si>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</si>
  <si>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</si>
  <si>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</si>
  <si>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</si>
  <si>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</si>
  <si>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</si>
  <si>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</si>
  <si>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</si>
  <si>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</si>
  <si>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</si>
  <si>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</si>
  <si>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</si>
  <si>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</si>
  <si>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</si>
  <si>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</si>
  <si>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</si>
  <si>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</si>
  <si>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</si>
  <si>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</si>
  <si>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</si>
  <si>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</si>
  <si>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</si>
  <si>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</si>
  <si>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</si>
  <si>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</si>
  <si>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</si>
  <si>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</si>
  <si>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</si>
  <si>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</si>
  <si>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</si>
  <si>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</si>
  <si>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</si>
  <si>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</si>
  <si>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</si>
  <si>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</si>
  <si>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</si>
  <si>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</si>
  <si>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</si>
  <si>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</si>
  <si>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</si>
  <si>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</si>
  <si>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</si>
  <si>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</si>
  <si>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</si>
  <si>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</si>
  <si>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</si>
  <si>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</si>
  <si>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</si>
  <si>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</si>
  <si>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</si>
  <si>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</si>
  <si>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</si>
  <si>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</si>
  <si>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</si>
  <si>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</si>
  <si>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</si>
  <si>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</si>
  <si>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</si>
  <si>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</si>
  <si>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</si>
  <si>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</si>
  <si>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</si>
  <si>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</si>
  <si>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</si>
  <si>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</si>
  <si>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</si>
  <si>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</si>
  <si>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</si>
  <si>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</si>
  <si>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</si>
  <si>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</si>
  <si>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</si>
  <si>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</si>
  <si>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</si>
  <si>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</si>
  <si>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</si>
  <si>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</si>
  <si>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</si>
  <si>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</si>
  <si>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</si>
  <si>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</si>
  <si>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</si>
  <si>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</si>
  <si>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</si>
  <si>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</si>
  <si>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</si>
  <si>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</si>
  <si>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</si>
  <si>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</si>
  <si>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</si>
  <si>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</si>
  <si>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</si>
  <si>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</si>
  <si>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</si>
  <si>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</si>
  <si>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</si>
  <si>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</si>
  <si>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</si>
  <si>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</si>
  <si>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</si>
  <si>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</si>
  <si>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</si>
  <si>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</si>
  <si>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</si>
  <si>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</si>
  <si>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</si>
  <si>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</si>
  <si>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</si>
  <si>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</si>
  <si>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</si>
  <si>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</si>
  <si>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</si>
  <si>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</si>
  <si>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</si>
  <si>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</si>
  <si>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</si>
  <si>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</si>
  <si>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</si>
  <si>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</si>
  <si>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</si>
  <si>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</si>
  <si>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</si>
  <si>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</si>
  <si>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</si>
  <si>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</si>
  <si>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</si>
  <si>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</si>
  <si>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</si>
  <si>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</si>
  <si>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</si>
  <si>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</si>
  <si>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</si>
  <si>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</si>
  <si>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</si>
  <si>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</si>
  <si>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</si>
  <si>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</si>
  <si>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</si>
  <si>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</si>
  <si>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</si>
  <si>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</si>
  <si>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</si>
  <si>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</si>
  <si>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</si>
  <si>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</si>
  <si>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</si>
  <si>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</si>
  <si>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</si>
  <si>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</si>
  <si>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</si>
  <si>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</si>
  <si>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</si>
  <si>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</si>
  <si>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</si>
  <si>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</si>
  <si>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</si>
  <si>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</si>
  <si>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</si>
  <si>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</si>
  <si>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</si>
  <si>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</si>
  <si>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</si>
  <si>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</si>
  <si>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</si>
  <si>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</si>
  <si>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</si>
  <si>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</si>
  <si>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</si>
  <si>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</si>
  <si>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</si>
  <si>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</si>
  <si>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</si>
  <si>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</si>
  <si>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</si>
  <si>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</si>
  <si>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</si>
  <si>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</si>
  <si>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</si>
  <si>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</si>
  <si>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</si>
  <si>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</si>
  <si>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</si>
  <si>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</si>
  <si>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</si>
  <si>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</si>
  <si>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</si>
  <si>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</si>
  <si>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</si>
  <si>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</si>
  <si>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</si>
  <si>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</si>
  <si>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</si>
  <si>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</si>
  <si>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</si>
  <si>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</si>
  <si>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</si>
  <si>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</si>
  <si>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</si>
  <si>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</si>
  <si>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</si>
  <si>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</si>
  <si>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</si>
  <si>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</si>
  <si>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</si>
  <si>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</si>
  <si>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</si>
  <si>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</si>
  <si>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</si>
  <si>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</si>
  <si>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</si>
  <si>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</si>
  <si>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</si>
  <si>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</si>
  <si>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</si>
  <si>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</si>
  <si>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</si>
  <si>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</si>
  <si>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</si>
  <si>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</si>
  <si>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</si>
  <si>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</si>
  <si>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</si>
  <si>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</si>
  <si>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</si>
  <si>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</si>
  <si>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</si>
  <si>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</si>
  <si>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</si>
  <si>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</si>
  <si>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</si>
  <si>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</si>
  <si>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</si>
  <si>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</si>
  <si>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</si>
  <si>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</si>
  <si>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</si>
  <si>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</si>
  <si>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</si>
  <si>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</si>
  <si>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</si>
  <si>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</si>
  <si>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</si>
  <si>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</si>
  <si>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</si>
  <si>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</si>
  <si>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</si>
  <si>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</si>
  <si>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</si>
  <si>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</si>
  <si>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</si>
  <si>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</si>
  <si>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</si>
  <si>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</si>
  <si>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</si>
  <si>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</si>
  <si>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</si>
  <si>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</si>
  <si>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</si>
  <si>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</si>
  <si>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</si>
  <si>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</si>
  <si>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</si>
  <si>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</si>
  <si>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</si>
  <si>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</si>
  <si>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</si>
  <si>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</si>
  <si>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</si>
  <si>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</si>
  <si>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</si>
  <si>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</si>
  <si>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</si>
  <si>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</si>
  <si>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</si>
  <si>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</si>
  <si>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</si>
  <si>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</si>
  <si>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</si>
  <si>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</si>
  <si>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</si>
  <si>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</si>
  <si>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</si>
  <si>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</si>
  <si>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</si>
  <si>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</si>
  <si>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</si>
  <si>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</si>
  <si>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</si>
  <si>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</si>
  <si>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</si>
  <si>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</si>
  <si>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</si>
  <si>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</si>
  <si>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</si>
  <si>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</si>
  <si>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</si>
  <si>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</si>
  <si>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</si>
  <si>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</si>
  <si>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</si>
  <si>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</si>
  <si>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</si>
  <si>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</si>
  <si>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</si>
  <si>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</si>
  <si>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</si>
  <si>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</si>
  <si>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</si>
  <si>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</si>
  <si>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</si>
  <si>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</si>
  <si>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</si>
  <si>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</si>
  <si>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</si>
  <si>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</si>
  <si>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</si>
  <si>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</si>
  <si>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</si>
  <si>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</si>
  <si>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</si>
  <si>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</si>
  <si>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</si>
  <si>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</si>
  <si>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</si>
  <si>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</si>
  <si>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</si>
  <si>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</si>
  <si>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</si>
  <si>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</si>
  <si>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</si>
  <si>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</si>
  <si>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</si>
  <si>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</si>
  <si>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</si>
  <si>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</si>
  <si>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</si>
  <si>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</si>
  <si>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</si>
  <si>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</si>
  <si>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</si>
  <si>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</si>
  <si>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</si>
  <si>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</si>
  <si>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</si>
  <si>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</si>
  <si>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</si>
  <si>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</si>
  <si>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</si>
  <si>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</si>
  <si>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</si>
  <si>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</si>
  <si>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</si>
  <si>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</si>
  <si>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</si>
  <si>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</si>
  <si>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</si>
  <si>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</si>
  <si>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</si>
  <si>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</si>
  <si>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</si>
  <si>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</si>
  <si>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</si>
  <si>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</si>
  <si>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</si>
  <si>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</si>
  <si>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</si>
  <si>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</si>
  <si>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</si>
  <si>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</si>
  <si>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</si>
  <si>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</si>
  <si>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</si>
  <si>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</si>
  <si>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</si>
  <si>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</si>
  <si>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</si>
  <si>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</si>
  <si>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</si>
  <si>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</si>
  <si>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</si>
  <si>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</si>
  <si>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</si>
  <si>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</si>
  <si>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</si>
  <si>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</si>
  <si>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</si>
  <si>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</si>
  <si>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</si>
  <si>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</si>
  <si>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</si>
  <si>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</si>
  <si>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</si>
  <si>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</si>
  <si>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</si>
  <si>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</si>
  <si>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</si>
  <si>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</si>
  <si>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</si>
  <si>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</si>
  <si>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</si>
  <si>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</si>
  <si>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</si>
  <si>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</si>
  <si>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</si>
  <si>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</si>
  <si>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</si>
  <si>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</si>
  <si>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</si>
  <si>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</si>
  <si>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</si>
  <si>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</si>
  <si>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</si>
  <si>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</si>
  <si>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</si>
  <si>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</si>
  <si>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</si>
  <si>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</si>
  <si>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</si>
  <si>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</si>
  <si>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</si>
  <si>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</si>
  <si>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</si>
  <si>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</si>
  <si>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</si>
  <si>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</si>
  <si>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</si>
  <si>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</si>
  <si>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</si>
  <si>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</si>
  <si>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</si>
  <si>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</si>
  <si>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</si>
  <si>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</si>
  <si>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</si>
  <si>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</si>
  <si>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</si>
  <si>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</si>
  <si>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</si>
  <si>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</si>
  <si>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</si>
  <si>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</si>
  <si>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</si>
  <si>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</si>
  <si>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</si>
  <si>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</si>
  <si>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</si>
  <si>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</si>
  <si>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</si>
  <si>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</si>
  <si>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</si>
  <si>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</si>
  <si>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</si>
  <si>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</si>
  <si>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</si>
  <si>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</si>
  <si>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</si>
  <si>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</si>
  <si>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</si>
  <si>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</si>
  <si>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</si>
  <si>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</si>
  <si>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</si>
  <si>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</si>
  <si>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</si>
  <si>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</si>
  <si>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</si>
  <si>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</si>
  <si>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</si>
  <si>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</si>
  <si>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</si>
  <si>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</si>
  <si>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</si>
  <si>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</si>
  <si>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</si>
  <si>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</si>
  <si>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</si>
  <si>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</si>
  <si>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</si>
  <si>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</si>
  <si>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</si>
  <si>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</si>
  <si>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</si>
  <si>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</si>
  <si>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</si>
  <si>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</si>
  <si>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</si>
  <si>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</si>
  <si>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</si>
  <si>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</si>
  <si>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</si>
  <si>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</si>
  <si>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</si>
  <si>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</si>
  <si>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</si>
  <si>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</si>
  <si>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</si>
  <si>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</si>
  <si>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</si>
  <si>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</si>
  <si>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</si>
  <si>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</si>
  <si>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</si>
  <si>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</si>
  <si>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</si>
  <si>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</si>
  <si>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</si>
  <si>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</si>
  <si>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</si>
  <si>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</si>
  <si>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</si>
  <si>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</si>
  <si>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</si>
  <si>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</si>
  <si>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</si>
  <si>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</si>
  <si>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</si>
  <si>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</si>
  <si>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</si>
  <si>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</si>
  <si>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</si>
  <si>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</si>
  <si>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</si>
  <si>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</si>
  <si>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</si>
  <si>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</si>
  <si>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</si>
  <si>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</si>
  <si>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</si>
  <si>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</si>
  <si>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</si>
  <si>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</si>
  <si>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</si>
  <si>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</si>
  <si>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</si>
  <si>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</si>
  <si>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</si>
  <si>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</si>
  <si>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</si>
  <si>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</si>
  <si>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</si>
  <si>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</si>
  <si>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</si>
  <si>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</si>
  <si>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</si>
  <si>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</si>
  <si>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</si>
  <si>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</si>
  <si>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</si>
  <si>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</si>
  <si>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</si>
  <si>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</si>
  <si>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</si>
  <si>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</si>
  <si>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</si>
  <si>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</si>
  <si>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</si>
  <si>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</si>
  <si>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</si>
  <si>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</si>
  <si>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</si>
  <si>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</si>
  <si>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</si>
  <si>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</si>
  <si>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</si>
  <si>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</si>
  <si>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</si>
  <si>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</si>
  <si>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</si>
  <si>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</si>
  <si>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</si>
  <si>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</si>
  <si>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</si>
  <si>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</si>
  <si>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</si>
  <si>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</si>
  <si>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</si>
  <si>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</si>
  <si>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</si>
  <si>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</si>
  <si>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</si>
  <si>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</si>
  <si>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</si>
  <si>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</si>
  <si>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</si>
  <si>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</si>
  <si>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</si>
  <si>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</si>
  <si>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</si>
  <si>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</si>
  <si>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</si>
  <si>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</si>
  <si>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</si>
  <si>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</si>
  <si>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</si>
  <si>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</si>
  <si>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</si>
  <si>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</si>
  <si>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</si>
  <si>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</si>
  <si>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</si>
  <si>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</si>
  <si>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</si>
  <si>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</si>
  <si>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</si>
  <si>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</si>
  <si>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</si>
  <si>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</si>
  <si>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</si>
  <si>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</si>
  <si>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</si>
  <si>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</si>
  <si>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</si>
  <si>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</si>
  <si>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</si>
  <si>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</si>
  <si>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</si>
  <si>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</si>
  <si>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</si>
  <si>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</si>
  <si>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</si>
  <si>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</si>
  <si>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</si>
  <si>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</si>
  <si>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</si>
  <si>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</si>
  <si>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</si>
  <si>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</si>
  <si>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</si>
  <si>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</si>
  <si>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</si>
  <si>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</si>
  <si>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</si>
  <si>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</si>
  <si>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</si>
  <si>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</si>
  <si>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</si>
  <si>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</si>
  <si>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</si>
  <si>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</si>
  <si>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</si>
  <si>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</si>
  <si>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</si>
  <si>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</si>
  <si>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</si>
  <si>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</si>
  <si>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</si>
  <si>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</si>
  <si>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</si>
  <si>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</si>
  <si>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</si>
  <si>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</si>
  <si>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</si>
  <si>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</si>
  <si>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</si>
  <si>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</si>
  <si>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</si>
  <si>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</si>
  <si>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</si>
  <si>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</si>
  <si>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</si>
  <si>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</si>
  <si>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</si>
  <si>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</si>
  <si>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</si>
  <si>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</si>
  <si>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</si>
  <si>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</si>
  <si>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</si>
  <si>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</si>
  <si>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</si>
  <si>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</si>
  <si>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</si>
  <si>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</si>
  <si>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</si>
  <si>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</si>
  <si>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</si>
  <si>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</si>
  <si>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</si>
  <si>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</si>
  <si>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</si>
  <si>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</si>
  <si>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</si>
  <si>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</si>
  <si>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</si>
  <si>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</si>
  <si>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</si>
  <si>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</si>
  <si>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</si>
  <si>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</si>
  <si>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</si>
  <si>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</si>
  <si>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</si>
  <si>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</si>
  <si>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</si>
  <si>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</si>
  <si>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</si>
  <si>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</si>
  <si>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</si>
  <si>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</si>
  <si>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</si>
  <si>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</si>
  <si>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</si>
  <si>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</si>
  <si>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</si>
  <si>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</si>
  <si>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</si>
  <si>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</si>
  <si>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</si>
  <si>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</si>
  <si>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</si>
  <si>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</si>
  <si>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</si>
  <si>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</si>
  <si>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</si>
  <si>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</si>
  <si>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</si>
  <si>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</si>
  <si>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</si>
  <si>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</si>
  <si>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</si>
  <si>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</si>
  <si>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</si>
  <si>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</si>
  <si>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</si>
  <si>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</si>
  <si>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</si>
  <si>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</si>
  <si>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</si>
  <si>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</si>
  <si>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</si>
  <si>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</si>
  <si>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</si>
  <si>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</si>
  <si>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</si>
  <si>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</si>
  <si>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</si>
  <si>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</si>
  <si>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</si>
  <si>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</si>
  <si>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</si>
  <si>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</si>
  <si>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</si>
  <si>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</si>
  <si>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</si>
  <si>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</si>
  <si>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</si>
  <si>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</si>
  <si>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</si>
  <si>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</si>
  <si>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</si>
  <si>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</si>
  <si>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</si>
  <si>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</si>
  <si>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</si>
  <si>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</si>
  <si>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</si>
  <si>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</si>
  <si>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</si>
  <si>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</si>
  <si>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</si>
  <si>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</si>
  <si>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</si>
  <si>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</si>
  <si>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</si>
  <si>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</si>
  <si>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</si>
  <si>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</si>
  <si>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</si>
  <si>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</si>
  <si>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</si>
  <si>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</si>
  <si>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</si>
  <si>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</si>
  <si>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</si>
  <si>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</si>
  <si>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</si>
  <si>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</si>
  <si>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</si>
  <si>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</si>
  <si>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</si>
  <si>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</si>
  <si>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</si>
  <si>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</si>
  <si>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</si>
  <si>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</si>
  <si>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</si>
  <si>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</si>
  <si>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</si>
  <si>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</si>
  <si>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</si>
  <si>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</si>
  <si>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</si>
  <si>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</si>
  <si>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</si>
  <si>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</si>
  <si>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</si>
  <si>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</si>
  <si>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</si>
  <si>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</si>
  <si>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</si>
  <si>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</si>
  <si>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</si>
  <si>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</si>
  <si>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</si>
  <si>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</si>
  <si>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</si>
  <si>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</si>
  <si>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</si>
  <si>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</si>
  <si>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</si>
  <si>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</si>
  <si>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</si>
  <si>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</si>
  <si>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</si>
  <si>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</si>
  <si>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</si>
  <si>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</si>
  <si>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</si>
  <si>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</si>
  <si>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</si>
  <si>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</si>
  <si>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</si>
  <si>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</si>
  <si>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</si>
  <si>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</si>
  <si>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</si>
  <si>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</si>
  <si>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</si>
  <si>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</si>
  <si>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</si>
  <si>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</si>
  <si>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</si>
  <si>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</si>
  <si>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</si>
  <si>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</si>
  <si>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</si>
  <si>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</si>
  <si>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</si>
  <si>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</si>
  <si>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</si>
  <si>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</si>
  <si>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</si>
  <si>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</si>
  <si>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</si>
  <si>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</si>
  <si>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</si>
  <si>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</si>
  <si>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</si>
  <si>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</si>
  <si>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</si>
  <si>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</si>
  <si>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</si>
  <si>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</si>
  <si>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</si>
  <si>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</si>
  <si>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</si>
  <si>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</si>
  <si>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</si>
  <si>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</si>
  <si>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</si>
  <si>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</si>
  <si>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</si>
  <si>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</si>
  <si>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</si>
  <si>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</si>
  <si>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</si>
  <si>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</si>
  <si>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</si>
  <si>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</si>
  <si>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</si>
  <si>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</si>
  <si>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</si>
  <si>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</si>
  <si>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</si>
  <si>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</si>
  <si>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</si>
  <si>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</si>
  <si>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</si>
  <si>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</si>
  <si>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</si>
  <si>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</si>
  <si>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</si>
  <si>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</si>
  <si>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</si>
  <si>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</si>
  <si>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</si>
  <si>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</si>
  <si>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</si>
  <si>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</si>
  <si>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</si>
  <si>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</si>
  <si>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</si>
  <si>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</si>
  <si>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</si>
  <si>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</si>
  <si>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</si>
  <si>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</si>
  <si>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</si>
  <si>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</si>
  <si>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</si>
  <si>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</si>
  <si>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</si>
  <si>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</si>
  <si>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</si>
  <si>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</si>
  <si>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</si>
  <si>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</si>
  <si>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</si>
  <si>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</si>
  <si>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</si>
  <si>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</si>
  <si>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</si>
  <si>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</si>
  <si>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</si>
  <si>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</si>
  <si>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</si>
  <si>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</si>
  <si>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</si>
  <si>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</si>
  <si>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</si>
  <si>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</si>
  <si>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</si>
  <si>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</si>
  <si>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</si>
  <si>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</si>
  <si>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</si>
  <si>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</si>
  <si>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</si>
  <si>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</si>
  <si>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</si>
  <si>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</si>
  <si>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</si>
  <si>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</si>
  <si>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</si>
  <si>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</si>
  <si>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</si>
  <si>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</si>
  <si>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</si>
  <si>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</si>
  <si>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</si>
  <si>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</si>
  <si>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</si>
  <si>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</si>
  <si>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</si>
  <si>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</si>
  <si>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</si>
  <si>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</si>
  <si>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</si>
  <si>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</si>
  <si>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</si>
  <si>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</si>
  <si>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</si>
  <si>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</si>
  <si>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</si>
  <si>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</si>
  <si>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</si>
  <si>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</si>
  <si>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</si>
  <si>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</si>
  <si>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</si>
  <si>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</si>
  <si>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</si>
  <si>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</si>
  <si>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</si>
  <si>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</si>
  <si>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</si>
  <si>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</si>
  <si>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</si>
  <si>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</si>
  <si>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</si>
  <si>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</si>
  <si>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</si>
  <si>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</si>
  <si>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</si>
  <si>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</si>
  <si>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</si>
  <si>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</si>
  <si>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</si>
  <si>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</si>
  <si>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</si>
  <si>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</si>
  <si>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</si>
  <si>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</si>
  <si>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</si>
  <si>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</si>
  <si>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</si>
  <si>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</si>
  <si>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</si>
  <si>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</si>
  <si>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</si>
  <si>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</si>
  <si>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</si>
  <si>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</si>
  <si>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</si>
  <si>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</si>
  <si>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</si>
  <si>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</si>
  <si>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</si>
  <si>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</si>
  <si>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</si>
  <si>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</si>
  <si>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</si>
  <si>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</si>
  <si>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</si>
  <si>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</si>
  <si>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</si>
  <si>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</si>
  <si>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</si>
  <si>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</si>
  <si>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</si>
  <si>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</si>
  <si>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</si>
  <si>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</si>
  <si>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</si>
  <si>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</si>
  <si>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</si>
  <si>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</si>
  <si>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</si>
  <si>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</si>
  <si>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</si>
  <si>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</si>
  <si>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</si>
  <si>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</si>
  <si>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</si>
  <si>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</si>
  <si>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</si>
  <si>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</si>
  <si>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</si>
  <si>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</si>
  <si>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</si>
  <si>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</si>
  <si>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</si>
  <si>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</si>
  <si>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</si>
  <si>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</si>
  <si>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</si>
  <si>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</si>
  <si>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</si>
  <si>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</si>
  <si>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</si>
  <si>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</si>
  <si>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</si>
  <si>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</si>
  <si>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</si>
  <si>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</si>
  <si>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</si>
  <si>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</si>
  <si>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</si>
  <si>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</si>
  <si>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</si>
  <si>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</si>
  <si>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</si>
  <si>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</si>
  <si>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</si>
  <si>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</si>
  <si>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</si>
  <si>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</si>
  <si>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</si>
  <si>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</si>
  <si>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</si>
  <si>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</si>
  <si>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</si>
  <si>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</si>
  <si>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</si>
  <si>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</si>
  <si>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</si>
  <si>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</si>
  <si>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</si>
  <si>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</si>
  <si>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</si>
  <si>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</si>
  <si>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</si>
  <si>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</si>
  <si>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</si>
  <si>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</si>
  <si>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</si>
  <si>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</si>
  <si>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</si>
  <si>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</si>
  <si>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</si>
  <si>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</si>
  <si>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</si>
  <si>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</si>
  <si>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</si>
  <si>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</si>
  <si>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</si>
  <si>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</si>
  <si>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</si>
  <si>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</si>
  <si>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</si>
  <si>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</si>
  <si>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</si>
  <si>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</si>
  <si>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</si>
  <si>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</si>
  <si>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</si>
  <si>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</si>
  <si>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</si>
  <si>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</si>
  <si>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</si>
  <si>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</si>
  <si>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</si>
  <si>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</si>
  <si>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</si>
  <si>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</si>
  <si>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</si>
  <si>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</si>
  <si>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</si>
  <si>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</si>
  <si>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</si>
  <si>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</si>
  <si>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</si>
  <si>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</si>
  <si>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</si>
  <si>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</si>
  <si>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</si>
  <si>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</si>
  <si>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</si>
  <si>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</si>
  <si>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</si>
  <si>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</si>
  <si>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</si>
  <si>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</si>
  <si>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</si>
  <si>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</si>
  <si>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</si>
  <si>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</si>
  <si>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</si>
  <si>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</si>
  <si>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</si>
  <si>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</si>
  <si>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</si>
  <si>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</si>
  <si>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</si>
  <si>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</si>
  <si>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</si>
  <si>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</si>
  <si>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</si>
  <si>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</si>
  <si>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</si>
  <si>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</si>
  <si>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</si>
  <si>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</si>
  <si>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</si>
  <si>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</si>
  <si>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</si>
  <si>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</si>
  <si>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</si>
  <si>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</si>
  <si>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</si>
  <si>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</si>
  <si>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</si>
  <si>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</si>
  <si>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</si>
  <si>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</si>
  <si>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</si>
  <si>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</si>
  <si>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</si>
  <si>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</si>
  <si>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</si>
  <si>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</si>
  <si>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</si>
  <si>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</si>
  <si>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</si>
  <si>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</si>
  <si>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</si>
  <si>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</si>
  <si>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</si>
  <si>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</si>
  <si>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</si>
  <si>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</si>
  <si>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</si>
  <si>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</si>
  <si>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</si>
  <si>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</si>
  <si>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</si>
  <si>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</si>
  <si>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</si>
  <si>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</si>
  <si>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</si>
  <si>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</si>
  <si>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</si>
  <si>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</si>
  <si>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</si>
  <si>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</si>
  <si>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</si>
  <si>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</si>
  <si>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</si>
  <si>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</si>
  <si>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</si>
  <si>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</si>
  <si>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</si>
  <si>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</si>
  <si>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</si>
  <si>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</si>
  <si>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</si>
  <si>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</si>
  <si>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</si>
  <si>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</si>
  <si>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</si>
  <si>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</si>
  <si>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</si>
  <si>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</si>
  <si>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</si>
  <si>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</si>
  <si>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</si>
  <si>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</si>
  <si>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</si>
  <si>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</si>
  <si>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</si>
  <si>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</si>
  <si>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</si>
  <si>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</si>
  <si>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</si>
  <si>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</si>
  <si>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</si>
  <si>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</si>
  <si>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</si>
  <si>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</si>
  <si>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</si>
  <si>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</si>
  <si>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</si>
  <si>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</si>
  <si>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</si>
  <si>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</si>
  <si>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</si>
  <si>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</si>
  <si>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</si>
  <si>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</si>
  <si>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</si>
  <si>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</si>
  <si>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</si>
  <si>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</si>
  <si>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</si>
  <si>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</si>
  <si>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</si>
  <si>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</si>
  <si>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</si>
  <si>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</si>
  <si>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</si>
  <si>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</si>
  <si>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</si>
  <si>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</si>
  <si>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</si>
  <si>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</si>
  <si>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</si>
  <si>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</si>
  <si>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</si>
  <si>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</si>
  <si>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</si>
  <si>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</si>
  <si>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</si>
  <si>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</si>
  <si>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</si>
  <si>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</si>
  <si>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</si>
  <si>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</si>
  <si>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</si>
  <si>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</si>
  <si>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</si>
  <si>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</si>
  <si>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</si>
  <si>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</si>
  <si>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</si>
  <si>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</si>
  <si>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</si>
  <si>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</si>
  <si>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</si>
  <si>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</si>
  <si>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</si>
  <si>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</si>
  <si>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</si>
  <si>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</si>
  <si>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</si>
  <si>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</si>
  <si>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</si>
  <si>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</si>
  <si>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</si>
  <si>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</si>
  <si>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</si>
  <si>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</si>
  <si>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</si>
  <si>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</si>
  <si>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</si>
  <si>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</si>
  <si>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</si>
  <si>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</si>
  <si>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</si>
  <si>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</si>
  <si>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</si>
  <si>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</si>
  <si>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</si>
  <si>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</si>
  <si>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</si>
  <si>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</si>
  <si>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</si>
  <si>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</si>
  <si>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</si>
  <si>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</si>
  <si>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</si>
  <si>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</si>
  <si>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</si>
  <si>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</si>
  <si>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</si>
  <si>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</si>
  <si>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</si>
  <si>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</si>
  <si>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</si>
  <si>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</si>
  <si>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</si>
  <si>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</si>
  <si>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</si>
  <si>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</si>
  <si>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</si>
  <si>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</si>
  <si>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</si>
  <si>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</si>
  <si>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</si>
  <si>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</si>
  <si>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</si>
  <si>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</si>
  <si>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</si>
  <si>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</si>
  <si>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</si>
  <si>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</si>
  <si>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</si>
  <si>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</si>
  <si>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</si>
  <si>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</si>
  <si>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</si>
  <si>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</si>
  <si>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</si>
  <si>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</si>
  <si>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</si>
  <si>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</si>
  <si>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</si>
  <si>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</si>
  <si>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</si>
  <si>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</si>
  <si>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</si>
  <si>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</si>
  <si>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</si>
  <si>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</si>
  <si>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</si>
  <si>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</si>
  <si>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</si>
  <si>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</si>
  <si>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</si>
  <si>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</si>
  <si>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</si>
  <si>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</si>
  <si>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</si>
  <si>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</si>
  <si>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</si>
  <si>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</si>
  <si>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</si>
  <si>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</si>
  <si>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</si>
  <si>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</si>
  <si>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</si>
  <si>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</si>
  <si>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</si>
  <si>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</si>
  <si>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</si>
  <si>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</si>
  <si>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</si>
  <si>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</si>
  <si>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</si>
  <si>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</si>
  <si>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</si>
  <si>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</si>
  <si>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</si>
  <si>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</si>
  <si>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</si>
  <si>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</si>
  <si>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</si>
  <si>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</si>
  <si>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</si>
  <si>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</si>
  <si>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</si>
  <si>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</si>
  <si>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</si>
  <si>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</si>
  <si>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</si>
  <si>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</si>
  <si>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</si>
  <si>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</si>
  <si>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</si>
  <si>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</si>
  <si>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</si>
  <si>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</si>
  <si>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</si>
  <si>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</si>
  <si>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</si>
  <si>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</si>
  <si>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</si>
  <si>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</si>
  <si>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</si>
  <si>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</si>
  <si>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</si>
  <si>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</si>
  <si>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</si>
  <si>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</si>
  <si>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</si>
  <si>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</si>
  <si>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</si>
  <si>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</si>
  <si>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</si>
  <si>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</si>
  <si>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</si>
  <si>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</si>
  <si>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</si>
  <si>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</si>
  <si>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</si>
  <si>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</si>
  <si>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</si>
  <si>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</si>
  <si>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</si>
  <si>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</si>
  <si>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</si>
  <si>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</si>
  <si>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</si>
  <si>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</si>
  <si>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</si>
  <si>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</si>
  <si>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</si>
  <si>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</si>
  <si>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</si>
  <si>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</si>
  <si>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</si>
  <si>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</si>
  <si>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</si>
  <si>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</si>
  <si>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</si>
  <si>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</si>
  <si>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</si>
  <si>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</si>
  <si>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</si>
  <si>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</si>
  <si>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</si>
  <si>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</si>
  <si>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</si>
  <si>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</si>
  <si>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</si>
  <si>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</si>
  <si>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</si>
  <si>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</si>
  <si>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</si>
  <si>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</si>
  <si>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</si>
  <si>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</si>
  <si>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</si>
  <si>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</si>
  <si>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</si>
  <si>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</si>
  <si>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</si>
  <si>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</si>
  <si>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</si>
  <si>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</si>
  <si>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</si>
  <si>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</si>
  <si>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</si>
  <si>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</si>
  <si>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</si>
  <si>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</si>
  <si>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</si>
  <si>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</si>
  <si>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</si>
  <si>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</si>
  <si>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</si>
  <si>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</si>
  <si>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</si>
  <si>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</si>
  <si>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</si>
  <si>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</si>
  <si>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</si>
  <si>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</si>
  <si>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</si>
  <si>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</si>
  <si>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</si>
  <si>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</si>
  <si>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</si>
  <si>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</si>
  <si>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</si>
  <si>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</si>
  <si>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</si>
  <si>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</si>
  <si>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</si>
  <si>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</si>
  <si>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</si>
  <si>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</si>
  <si>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</si>
  <si>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</si>
  <si>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</si>
  <si>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</si>
  <si>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</si>
  <si>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</si>
  <si>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</si>
  <si>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</si>
  <si>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</si>
  <si>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</si>
  <si>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</si>
  <si>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</si>
  <si>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</si>
  <si>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</si>
  <si>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</si>
  <si>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</si>
  <si>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</si>
  <si>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</si>
  <si>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</si>
  <si>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</si>
  <si>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</si>
  <si>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</si>
  <si>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</si>
  <si>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</si>
  <si>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</si>
  <si>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</si>
  <si>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</si>
  <si>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</si>
  <si>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</si>
  <si>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</si>
  <si>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</si>
  <si>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</si>
  <si>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</si>
  <si>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</si>
  <si>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</si>
  <si>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</si>
  <si>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</si>
  <si>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</si>
  <si>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</si>
  <si>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</si>
  <si>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</si>
  <si>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</si>
  <si>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</si>
  <si>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</si>
  <si>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</si>
  <si>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</si>
  <si>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</si>
  <si>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</si>
  <si>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</si>
  <si>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</si>
  <si>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</si>
  <si>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</si>
  <si>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</si>
  <si>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</si>
  <si>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</si>
  <si>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</si>
  <si>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</si>
  <si>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</si>
  <si>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</si>
  <si>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</si>
  <si>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</si>
  <si>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</si>
  <si>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</si>
  <si>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</si>
  <si>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</si>
  <si>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</si>
  <si>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</si>
  <si>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</si>
  <si>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</si>
  <si>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</si>
  <si>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</si>
  <si>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</si>
  <si>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</si>
  <si>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</si>
  <si>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</si>
  <si>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</si>
  <si>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</si>
  <si>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</si>
  <si>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</si>
  <si>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</si>
  <si>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</si>
  <si>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</si>
  <si>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</si>
  <si>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</si>
  <si>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</si>
  <si>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</si>
  <si>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</si>
  <si>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</si>
  <si>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</si>
  <si>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</si>
  <si>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</si>
  <si>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</si>
  <si>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</si>
  <si>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</si>
  <si>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</si>
  <si>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</si>
  <si>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</si>
  <si>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</si>
  <si>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</si>
  <si>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</si>
  <si>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</si>
  <si>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</si>
  <si>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</si>
  <si>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</si>
  <si>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</si>
  <si>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</si>
  <si>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</si>
  <si>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</si>
  <si>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</si>
  <si>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</si>
  <si>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</si>
  <si>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</si>
  <si>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</si>
  <si>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</si>
  <si>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</si>
  <si>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</si>
  <si>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</si>
  <si>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</si>
  <si>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</si>
  <si>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</si>
  <si>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</si>
  <si>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</si>
  <si>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</si>
  <si>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</si>
  <si>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</si>
  <si>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</si>
  <si>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</si>
  <si>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</si>
  <si>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</si>
  <si>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</si>
  <si>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</si>
  <si>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</si>
  <si>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</si>
  <si>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</si>
  <si>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</si>
  <si>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</si>
  <si>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</si>
  <si>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</si>
  <si>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</si>
  <si>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</si>
  <si>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</si>
  <si>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</si>
  <si>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</si>
  <si>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</si>
  <si>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</si>
  <si>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</si>
  <si>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</si>
  <si>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</si>
  <si>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</si>
  <si>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</si>
  <si>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</si>
  <si>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</si>
  <si>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</si>
  <si>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</si>
  <si>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</si>
  <si>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</si>
  <si>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</si>
  <si>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</si>
  <si>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</si>
  <si>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</si>
  <si>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</si>
  <si>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</si>
  <si>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</si>
  <si>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</si>
  <si>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</si>
  <si>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</si>
  <si>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</si>
  <si>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</si>
  <si>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</si>
  <si>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</si>
  <si>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</si>
  <si>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</si>
  <si>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</si>
  <si>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</si>
  <si>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</si>
  <si>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</si>
  <si>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</si>
  <si>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</si>
  <si>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</si>
  <si>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</si>
  <si>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</si>
  <si>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</si>
  <si>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</si>
  <si>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</si>
  <si>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</si>
  <si>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</si>
  <si>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</si>
  <si>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</si>
  <si>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</si>
  <si>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</si>
  <si>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</si>
  <si>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</si>
  <si>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</si>
  <si>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</si>
  <si>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</si>
  <si>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</si>
  <si>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</si>
  <si>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</si>
  <si>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</si>
  <si>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</si>
  <si>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</si>
  <si>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</si>
  <si>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</si>
  <si>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</si>
  <si>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</si>
  <si>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</si>
  <si>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</si>
  <si>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</si>
  <si>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</si>
  <si>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</si>
  <si>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</si>
  <si>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</si>
  <si>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</si>
  <si>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</si>
  <si>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</si>
  <si>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</si>
  <si>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</si>
  <si>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</si>
  <si>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</si>
  <si>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</si>
  <si>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</si>
  <si>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</si>
  <si>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</si>
  <si>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</si>
  <si>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</si>
  <si>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</si>
  <si>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</si>
  <si>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</si>
  <si>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</si>
  <si>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</si>
  <si>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</si>
  <si>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</si>
  <si>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</si>
  <si>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</si>
  <si>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</si>
  <si>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</si>
  <si>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</si>
  <si>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</si>
  <si>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</si>
  <si>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</si>
  <si>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</si>
  <si>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</si>
  <si>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</si>
  <si>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</si>
  <si>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</si>
  <si>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</si>
  <si>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</si>
  <si>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</si>
  <si>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</si>
  <si>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</si>
  <si>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</si>
  <si>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</si>
  <si>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</si>
  <si>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</si>
  <si>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</si>
  <si>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</si>
  <si>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</si>
  <si>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</si>
  <si>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</si>
  <si>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</si>
  <si>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</si>
  <si>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</si>
  <si>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</si>
  <si>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</si>
  <si>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</si>
  <si>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</si>
  <si>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</si>
  <si>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</si>
  <si>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</si>
  <si>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</si>
  <si>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</si>
  <si>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</si>
  <si>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</si>
  <si>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</si>
  <si>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</si>
  <si>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</si>
  <si>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</si>
  <si>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</si>
  <si>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</si>
  <si>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</si>
  <si>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</si>
  <si>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</si>
  <si>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</si>
  <si>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</si>
  <si>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</si>
  <si>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</si>
  <si>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</si>
  <si>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</si>
  <si>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</si>
  <si>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</si>
  <si>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</si>
  <si>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</si>
  <si>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</si>
  <si>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</si>
  <si>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</si>
  <si>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</si>
  <si>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</si>
  <si>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</si>
  <si>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</si>
  <si>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</si>
  <si>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</si>
  <si>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</si>
  <si>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</si>
  <si>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</si>
  <si>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</si>
  <si>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</si>
  <si>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</si>
  <si>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</si>
  <si>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</si>
  <si>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</si>
  <si>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</si>
  <si>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</si>
  <si>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</si>
  <si>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</si>
  <si>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</si>
  <si>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</si>
  <si>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</si>
  <si>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</si>
  <si>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</si>
  <si>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</si>
  <si>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</si>
  <si>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</si>
  <si>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</si>
  <si>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</si>
  <si>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</si>
  <si>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</si>
  <si>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</si>
  <si>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</si>
  <si>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</si>
  <si>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</si>
  <si>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</si>
  <si>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</si>
  <si>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</si>
  <si>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</si>
  <si>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</si>
  <si>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</si>
  <si>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</si>
  <si>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</si>
  <si>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</si>
  <si>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</si>
  <si>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</si>
  <si>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</si>
  <si>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</si>
  <si>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</si>
  <si>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</si>
  <si>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</si>
  <si>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</si>
  <si>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</si>
  <si>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</si>
  <si>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</si>
  <si>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</si>
  <si>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</si>
  <si>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</si>
  <si>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</si>
  <si>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</si>
  <si>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</si>
  <si>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</si>
  <si>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</si>
  <si>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</si>
  <si>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</si>
  <si>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</si>
  <si>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</si>
  <si>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</si>
  <si>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</si>
  <si>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</si>
  <si>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</si>
  <si>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</si>
  <si>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</si>
  <si>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</si>
  <si>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</si>
  <si>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</si>
  <si>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</si>
  <si>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</si>
  <si>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</si>
  <si>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</si>
  <si>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</si>
  <si>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</si>
  <si>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</si>
  <si>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</si>
  <si>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</si>
  <si>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</si>
  <si>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</si>
  <si>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</si>
  <si>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</si>
  <si>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</si>
  <si>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</si>
  <si>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</si>
  <si>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</si>
  <si>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</si>
  <si>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</si>
  <si>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</si>
  <si>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</si>
  <si>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</si>
  <si>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</si>
  <si>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</si>
  <si>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</si>
  <si>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</si>
  <si>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</si>
  <si>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</si>
  <si>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</si>
  <si>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</si>
  <si>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</si>
  <si>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</si>
  <si>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</si>
  <si>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</si>
  <si>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</si>
  <si>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</si>
  <si>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</si>
  <si>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</si>
  <si>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</si>
  <si>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</si>
  <si>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</si>
  <si>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</si>
  <si>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</si>
  <si>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</si>
  <si>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</si>
  <si>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</si>
  <si>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</si>
  <si>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</si>
  <si>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</si>
  <si>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</si>
  <si>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</si>
  <si>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</si>
  <si>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</si>
  <si>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</si>
  <si>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</si>
  <si>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</si>
  <si>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</si>
  <si>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</si>
  <si>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</si>
  <si>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</si>
  <si>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</si>
  <si>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</si>
  <si>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</si>
  <si>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</si>
  <si>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</si>
  <si>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</si>
  <si>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</si>
  <si>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</si>
  <si>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</si>
  <si>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</si>
  <si>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</si>
  <si>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</si>
  <si>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</si>
  <si>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</si>
  <si>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</si>
  <si>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</si>
  <si>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</si>
  <si>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</si>
  <si>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</si>
  <si>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</si>
  <si>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</si>
  <si>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</si>
  <si>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</si>
  <si>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</si>
  <si>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</si>
  <si>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</si>
  <si>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</si>
  <si>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</si>
  <si>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</si>
  <si>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</si>
  <si>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</si>
  <si>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</si>
  <si>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</si>
  <si>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</si>
  <si>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</si>
  <si>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</si>
  <si>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</si>
  <si>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</si>
  <si>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</si>
  <si>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</si>
  <si>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</si>
  <si>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</si>
  <si>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</si>
  <si>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</si>
  <si>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</si>
  <si>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</si>
  <si>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</si>
  <si>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</si>
  <si>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</si>
  <si>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</si>
  <si>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</si>
  <si>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</si>
  <si>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</si>
  <si>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</si>
  <si>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</si>
  <si>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</si>
  <si>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</si>
  <si>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</si>
  <si>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</si>
  <si>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</si>
  <si>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</si>
  <si>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</si>
  <si>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</si>
  <si>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</si>
  <si>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</si>
  <si>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</si>
  <si>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</si>
  <si>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</si>
  <si>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</si>
  <si>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</si>
  <si>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</si>
  <si>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</si>
  <si>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</si>
  <si>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</si>
  <si>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</si>
  <si>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</si>
  <si>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</si>
  <si>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</si>
  <si>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</si>
  <si>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</si>
  <si>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</si>
  <si>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</si>
  <si>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</si>
  <si>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</si>
  <si>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</si>
  <si>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</si>
  <si>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</si>
  <si>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</si>
  <si>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</si>
  <si>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</si>
  <si>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</si>
  <si>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</si>
  <si>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</si>
  <si>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</si>
  <si>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</si>
  <si>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</si>
  <si>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</si>
  <si>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</si>
  <si>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</si>
  <si>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</si>
  <si>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</si>
  <si>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</si>
  <si>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</si>
  <si>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</si>
  <si>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</si>
  <si>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</si>
  <si>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</si>
  <si>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</si>
  <si>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</si>
  <si>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</si>
  <si>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</si>
  <si>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</si>
  <si>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</si>
  <si>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</si>
  <si>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</si>
  <si>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</si>
  <si>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</si>
  <si>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</si>
  <si>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</si>
  <si>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</si>
  <si>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</si>
  <si>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</si>
  <si>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</si>
  <si>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</si>
  <si>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</si>
  <si>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</si>
  <si>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</si>
  <si>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</si>
  <si>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</si>
  <si>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</si>
  <si>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</si>
  <si>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</si>
  <si>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</si>
  <si>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</si>
  <si>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</si>
  <si>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</si>
  <si>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</si>
  <si>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</si>
  <si>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</si>
  <si>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</si>
  <si>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</si>
  <si>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</si>
  <si>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</si>
  <si>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</si>
  <si>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</si>
  <si>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</si>
  <si>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</si>
  <si>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</si>
  <si>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</si>
  <si>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</si>
  <si>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</si>
  <si>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</si>
  <si>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</si>
  <si>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</si>
  <si>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</si>
  <si>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</si>
  <si>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</si>
  <si>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</si>
  <si>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</si>
  <si>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</si>
  <si>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</si>
  <si>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</si>
  <si>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</si>
  <si>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</si>
  <si>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</si>
  <si>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</si>
  <si>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</si>
  <si>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</si>
  <si>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</si>
  <si>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</si>
  <si>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</si>
  <si>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</si>
  <si>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</si>
  <si>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</si>
  <si>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</si>
  <si>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</si>
  <si>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</si>
  <si>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</si>
  <si>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</si>
  <si>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</si>
  <si>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</si>
  <si>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</si>
  <si>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</si>
  <si>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</si>
  <si>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</si>
  <si>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</si>
  <si>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</si>
  <si>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</si>
  <si>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</si>
  <si>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</si>
  <si>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</si>
  <si>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</si>
  <si>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</si>
  <si>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</si>
  <si>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</si>
  <si>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</si>
  <si>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</si>
  <si>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</si>
  <si>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</si>
  <si>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</si>
  <si>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</si>
  <si>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</si>
  <si>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</si>
  <si>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</si>
  <si>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</si>
  <si>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</si>
  <si>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</si>
  <si>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</si>
  <si>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</si>
  <si>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</si>
  <si>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</si>
  <si>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</si>
  <si>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</si>
  <si>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</si>
  <si>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</si>
  <si>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</si>
  <si>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</si>
  <si>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</si>
  <si>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</si>
  <si>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</si>
  <si>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</si>
  <si>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</si>
  <si>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</si>
  <si>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</si>
  <si>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</si>
  <si>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</si>
  <si>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</si>
  <si>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</si>
  <si>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</si>
  <si>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</si>
  <si>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</si>
  <si>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</si>
  <si>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</si>
  <si>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</si>
  <si>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</si>
  <si>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</si>
  <si>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</si>
  <si>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</si>
  <si>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</si>
  <si>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</si>
  <si>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</si>
  <si>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</si>
  <si>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</si>
  <si>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</si>
  <si>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</si>
  <si>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</si>
  <si>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</si>
  <si>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</si>
  <si>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</si>
  <si>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</si>
  <si>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</si>
  <si>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</si>
  <si>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</si>
  <si>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</si>
  <si>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</si>
  <si>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</si>
  <si>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</si>
  <si>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</si>
  <si>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</si>
  <si>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</si>
  <si>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</si>
  <si>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</si>
  <si>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</si>
  <si>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</si>
  <si>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</si>
  <si>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</si>
  <si>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</si>
  <si>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</si>
  <si>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</si>
  <si>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</si>
  <si>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</si>
  <si>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</si>
  <si>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</si>
  <si>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</si>
  <si>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</si>
  <si>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</si>
  <si>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</si>
  <si>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</si>
  <si>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</si>
  <si>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</si>
  <si>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</si>
  <si>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</si>
  <si>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</si>
  <si>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</si>
  <si>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</si>
  <si>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</si>
  <si>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</si>
  <si>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</si>
  <si>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</si>
  <si>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</si>
  <si>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</si>
  <si>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</si>
  <si>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</si>
  <si>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</si>
  <si>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</si>
  <si>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</si>
  <si>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</si>
  <si>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</si>
  <si>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</si>
  <si>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</si>
  <si>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</si>
  <si>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</si>
  <si>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</si>
  <si>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</si>
  <si>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</si>
  <si>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</si>
  <si>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</si>
  <si>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</si>
  <si>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</si>
  <si>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</si>
  <si>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</si>
  <si>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</si>
  <si>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</si>
  <si>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</si>
  <si>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</si>
  <si>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</si>
  <si>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</si>
  <si>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</si>
  <si>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</si>
  <si>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</si>
  <si>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</si>
  <si>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</si>
  <si>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</si>
  <si>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</si>
  <si>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</si>
  <si>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</si>
  <si>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</si>
  <si>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</si>
  <si>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</si>
  <si>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</si>
  <si>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</si>
  <si>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</si>
  <si>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</si>
  <si>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</si>
  <si>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</si>
  <si>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</si>
  <si>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</si>
  <si>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</si>
  <si>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</si>
  <si>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</si>
  <si>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</si>
  <si>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</si>
  <si>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</si>
  <si>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</si>
  <si>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</si>
  <si>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</si>
  <si>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</si>
  <si>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</si>
  <si>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</si>
  <si>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</si>
  <si>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</si>
  <si>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</si>
  <si>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</si>
  <si>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</si>
  <si>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</si>
  <si>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</si>
  <si>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</si>
  <si>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</si>
  <si>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</si>
  <si>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</si>
  <si>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</si>
  <si>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</si>
  <si>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</si>
  <si>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</si>
  <si>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</si>
  <si>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</si>
  <si>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</si>
  <si>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</si>
  <si>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</si>
  <si>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</si>
  <si>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</si>
  <si>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</si>
  <si>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</si>
  <si>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</si>
  <si>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</si>
  <si>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</si>
  <si>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</si>
  <si>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</si>
  <si>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</si>
  <si>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</si>
  <si>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</si>
  <si>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</si>
  <si>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</si>
  <si>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</si>
  <si>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</si>
  <si>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</si>
  <si>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</si>
  <si>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</si>
  <si>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</si>
  <si>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</si>
  <si>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</si>
  <si>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</si>
  <si>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</si>
  <si>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</si>
  <si>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</si>
  <si>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</si>
  <si>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</si>
  <si>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</si>
  <si>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</si>
  <si>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</si>
  <si>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</si>
  <si>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</si>
  <si>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</si>
  <si>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</si>
  <si>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</si>
  <si>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</si>
  <si>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</si>
  <si>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</si>
  <si>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</si>
  <si>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</si>
  <si>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</si>
  <si>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</si>
  <si>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</si>
  <si>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</si>
  <si>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</si>
  <si>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</si>
  <si>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</si>
  <si>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</si>
  <si>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</si>
  <si>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</si>
  <si>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</si>
  <si>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</si>
  <si>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</si>
  <si>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</si>
  <si>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</si>
  <si>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</si>
  <si>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</si>
  <si>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</si>
  <si>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</si>
  <si>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</si>
  <si>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</si>
  <si>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</si>
  <si>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</si>
  <si>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</si>
  <si>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</si>
  <si>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</si>
  <si>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</si>
  <si>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</si>
  <si>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</si>
  <si>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</si>
  <si>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</si>
  <si>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</si>
  <si>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</si>
  <si>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</si>
  <si>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</si>
  <si>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</si>
  <si>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</si>
  <si>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</si>
  <si>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</si>
  <si>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</si>
  <si>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</si>
  <si>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</si>
  <si>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</si>
  <si>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</si>
  <si>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</si>
  <si>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</si>
  <si>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</si>
  <si>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</si>
  <si>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</si>
  <si>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</si>
  <si>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</si>
  <si>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</si>
  <si>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</si>
  <si>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</si>
  <si>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</si>
  <si>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</si>
  <si>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</si>
  <si>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</si>
  <si>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</si>
  <si>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</si>
  <si>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</si>
  <si>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</si>
  <si>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</si>
  <si>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</si>
  <si>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</si>
  <si>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</si>
  <si>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</si>
  <si>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</si>
  <si>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</si>
  <si>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</si>
  <si>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</si>
  <si>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</si>
  <si>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</si>
  <si>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</si>
  <si>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</si>
  <si>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</si>
  <si>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</si>
  <si>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</si>
  <si>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</si>
  <si>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</si>
  <si>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</si>
  <si>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</si>
  <si>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</si>
  <si>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</si>
  <si>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</si>
  <si>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</si>
  <si>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</si>
  <si>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</si>
  <si>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</si>
  <si>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</si>
  <si>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</si>
  <si>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</si>
  <si>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</si>
  <si>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</si>
  <si>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</si>
  <si>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</si>
  <si>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</si>
  <si>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</si>
  <si>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</si>
  <si>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</si>
  <si>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</si>
  <si>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</si>
  <si>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</si>
  <si>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</si>
  <si>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</si>
  <si>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</si>
  <si>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</si>
  <si>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</si>
  <si>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</si>
  <si>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</si>
  <si>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</si>
  <si>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</si>
  <si>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</si>
  <si>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</si>
  <si>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</si>
  <si>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</si>
  <si>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</si>
  <si>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</si>
  <si>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</si>
  <si>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</si>
  <si>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</si>
  <si>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</si>
  <si>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</si>
  <si>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</si>
  <si>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</si>
  <si>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</si>
  <si>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</si>
  <si>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</si>
  <si>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</si>
  <si>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</si>
  <si>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</si>
  <si>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</si>
  <si>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</si>
  <si>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</si>
  <si>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</si>
  <si>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</si>
  <si>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</si>
  <si>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</si>
  <si>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</si>
  <si>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</si>
  <si>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</si>
  <si>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</si>
  <si>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</si>
  <si>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</si>
  <si>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</si>
  <si>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</si>
  <si>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</si>
  <si>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</si>
  <si>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</si>
  <si>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</si>
  <si>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</si>
  <si>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</si>
  <si>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</si>
  <si>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</si>
  <si>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</si>
  <si>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</si>
  <si>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</si>
  <si>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</si>
  <si>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</si>
  <si>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</si>
  <si>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</si>
  <si>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</si>
  <si>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</si>
  <si>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</si>
  <si>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</si>
  <si>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</si>
  <si>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</si>
  <si>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</si>
  <si>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</si>
  <si>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</si>
  <si>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</si>
  <si>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</si>
  <si>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</si>
  <si>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</si>
  <si>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</si>
  <si>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</si>
  <si>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</si>
  <si>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</si>
  <si>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</si>
  <si>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</si>
  <si>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</si>
  <si>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</si>
  <si>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</si>
  <si>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</si>
  <si>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</si>
  <si>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</si>
  <si>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</si>
  <si>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</si>
  <si>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</si>
  <si>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</si>
  <si>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</si>
  <si>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</si>
  <si>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</si>
  <si>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</si>
  <si>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</si>
  <si>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</si>
  <si>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</si>
  <si>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</si>
  <si>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</si>
  <si>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</si>
  <si>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</si>
  <si>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</si>
  <si>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</si>
  <si>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</si>
  <si>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</si>
  <si>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</si>
  <si>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</si>
  <si>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</si>
  <si>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</si>
  <si>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</si>
  <si>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</si>
  <si>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</si>
  <si>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</si>
  <si>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</si>
  <si>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</si>
  <si>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</si>
  <si>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</si>
  <si>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</si>
  <si>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</si>
  <si>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</si>
  <si>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</si>
  <si>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</si>
  <si>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</si>
  <si>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</si>
  <si>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</si>
  <si>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</si>
  <si>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</si>
  <si>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</si>
  <si>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</si>
  <si>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</si>
  <si>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</si>
  <si>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</si>
  <si>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</si>
  <si>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</si>
  <si>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</si>
  <si>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</si>
  <si>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</si>
  <si>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</si>
  <si>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</si>
  <si>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</si>
  <si>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</si>
  <si>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</si>
  <si>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</si>
  <si>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</si>
  <si>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</si>
  <si>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</si>
  <si>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</si>
  <si>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</si>
  <si>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</si>
  <si>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</si>
  <si>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</si>
  <si>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</si>
  <si>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</si>
  <si>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</si>
  <si>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</si>
  <si>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</si>
  <si>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</si>
  <si>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</si>
  <si>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</si>
  <si>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</si>
  <si>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</si>
  <si>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</si>
  <si>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</si>
  <si>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</si>
  <si>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</si>
  <si>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</si>
  <si>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</si>
  <si>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</si>
  <si>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</si>
  <si>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</si>
  <si>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</si>
  <si>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</si>
  <si>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</si>
  <si>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</si>
  <si>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</si>
  <si>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</si>
  <si>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</si>
  <si>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</si>
  <si>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</si>
  <si>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</si>
  <si>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</si>
  <si>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</si>
  <si>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</si>
  <si>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</si>
  <si>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</si>
  <si>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</si>
  <si>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</si>
  <si>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</si>
  <si>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</si>
  <si>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</si>
  <si>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</si>
  <si>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</si>
  <si>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</si>
  <si>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</si>
  <si>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</si>
  <si>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</si>
  <si>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</si>
  <si>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</si>
  <si>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</si>
  <si>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</si>
  <si>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</si>
  <si>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</si>
  <si>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</si>
  <si>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</si>
  <si>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</si>
  <si>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</si>
  <si>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</si>
  <si>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</si>
  <si>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</si>
  <si>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</si>
  <si>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</si>
  <si>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</si>
  <si>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</si>
  <si>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</si>
  <si>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</si>
  <si>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</si>
  <si>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</si>
  <si>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</si>
  <si>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</si>
  <si>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</si>
  <si>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</si>
  <si>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</si>
  <si>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</si>
  <si>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</si>
  <si>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</si>
  <si>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</si>
  <si>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</si>
  <si>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</si>
  <si>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</si>
  <si>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</si>
  <si>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</si>
  <si>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</si>
  <si>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</si>
  <si>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</si>
  <si>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</si>
  <si>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</si>
  <si>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</si>
  <si>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</si>
  <si>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</si>
  <si>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</si>
  <si>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</si>
  <si>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</si>
  <si>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</si>
  <si>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</si>
  <si>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</si>
  <si>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</si>
  <si>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</si>
  <si>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</si>
  <si>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</si>
  <si>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</si>
  <si>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</si>
  <si>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</si>
  <si>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</si>
  <si>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</si>
  <si>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</si>
  <si>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</si>
  <si>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</si>
  <si>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</si>
  <si>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</si>
  <si>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</si>
  <si>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</si>
  <si>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</si>
  <si>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</si>
  <si>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</si>
  <si>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</si>
  <si>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</si>
  <si>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</si>
  <si>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</si>
  <si>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</si>
  <si>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</si>
  <si>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</si>
  <si>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</si>
  <si>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</si>
  <si>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</si>
  <si>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</si>
  <si>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</si>
  <si>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</si>
  <si>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</si>
  <si>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</si>
  <si>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</si>
  <si>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</si>
  <si>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</si>
  <si>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</si>
  <si>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</si>
  <si>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</si>
  <si>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</si>
  <si>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</si>
  <si>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</si>
  <si>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</si>
  <si>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</si>
  <si>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</si>
  <si>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</si>
  <si>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</si>
  <si>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</si>
  <si>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</si>
  <si>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</si>
  <si>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</si>
  <si>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</si>
  <si>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</si>
  <si>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</si>
  <si>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</si>
  <si>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</si>
  <si>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</si>
  <si>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</si>
  <si>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</si>
  <si>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</si>
  <si>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</si>
  <si>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</si>
  <si>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</si>
  <si>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</si>
  <si>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</si>
  <si>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</si>
  <si>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</si>
  <si>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</si>
  <si>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</si>
  <si>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</si>
  <si>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</si>
  <si>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</si>
  <si>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</si>
  <si>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</si>
  <si>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</si>
  <si>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</si>
  <si>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</si>
  <si>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</si>
  <si>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</si>
  <si>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</si>
  <si>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</si>
  <si>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</si>
  <si>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</si>
  <si>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</si>
  <si>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</si>
  <si>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</si>
  <si>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</si>
  <si>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</si>
  <si>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</si>
  <si>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</si>
  <si>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</si>
  <si>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</si>
  <si>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</si>
  <si>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</si>
  <si>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</si>
  <si>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</si>
  <si>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</si>
  <si>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</si>
  <si>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</si>
  <si>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</si>
  <si>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</si>
  <si>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</si>
  <si>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</si>
  <si>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</si>
  <si>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</si>
  <si>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</si>
  <si>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</si>
  <si>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</si>
  <si>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</si>
  <si>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</si>
  <si>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</si>
  <si>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</si>
  <si>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</si>
  <si>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</si>
  <si>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</si>
  <si>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</si>
  <si>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</si>
  <si>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</si>
  <si>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</si>
  <si>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</si>
  <si>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</si>
  <si>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</si>
  <si>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</si>
  <si>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</si>
  <si>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</si>
  <si>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</si>
  <si>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</si>
  <si>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</si>
  <si>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</si>
  <si>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</si>
  <si>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</si>
  <si>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</si>
  <si>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</si>
  <si>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</si>
  <si>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</si>
  <si>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</si>
  <si>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</si>
  <si>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</si>
  <si>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</si>
  <si>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</si>
  <si>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</si>
  <si>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</si>
  <si>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</si>
  <si>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</si>
  <si>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</si>
  <si>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</si>
  <si>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</si>
  <si>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</si>
  <si>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</si>
  <si>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</si>
  <si>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</si>
  <si>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</si>
  <si>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</si>
  <si>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</si>
  <si>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</si>
  <si>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</si>
  <si>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</si>
  <si>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</si>
  <si>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</si>
  <si>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</si>
  <si>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</si>
  <si>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</si>
  <si>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</si>
  <si>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</si>
  <si>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</si>
  <si>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</si>
  <si>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</si>
  <si>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</si>
  <si>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</si>
  <si>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</si>
  <si>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</si>
  <si>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</si>
  <si>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</si>
  <si>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</si>
  <si>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</si>
  <si>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</si>
  <si>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</si>
  <si>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</si>
  <si>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</si>
  <si>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</si>
  <si>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</si>
  <si>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</si>
  <si>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</si>
  <si>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</si>
  <si>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</si>
  <si>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</si>
  <si>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</si>
  <si>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</si>
  <si>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</si>
  <si>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</si>
  <si>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</si>
  <si>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</si>
  <si>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</si>
  <si>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</si>
  <si>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</si>
  <si>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</si>
  <si>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</si>
  <si>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</si>
  <si>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</si>
  <si>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</si>
  <si>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</si>
  <si>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</si>
  <si>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</si>
  <si>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</si>
  <si>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</si>
  <si>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</si>
  <si>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</si>
  <si>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</si>
  <si>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</si>
  <si>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</si>
  <si>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</si>
  <si>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</si>
  <si>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</si>
  <si>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</si>
  <si>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</si>
  <si>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</si>
  <si>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</si>
  <si>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</si>
  <si>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</si>
  <si>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</si>
  <si>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</si>
  <si>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</si>
  <si>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</si>
  <si>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</si>
  <si>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</si>
  <si>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</si>
  <si>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</si>
  <si>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</si>
  <si>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</si>
  <si>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</si>
  <si>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</si>
  <si>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</si>
  <si>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</si>
  <si>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</si>
  <si>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</si>
  <si>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</si>
  <si>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</si>
  <si>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</si>
  <si>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</si>
  <si>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</si>
  <si>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</si>
  <si>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</si>
  <si>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</si>
  <si>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</si>
  <si>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</si>
  <si>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</si>
  <si>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</si>
  <si>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</si>
  <si>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</si>
  <si>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</si>
  <si>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</si>
  <si>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</si>
  <si>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</si>
  <si>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</si>
  <si>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</si>
  <si>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</si>
  <si>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</si>
  <si>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</si>
  <si>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</si>
  <si>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</si>
  <si>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</si>
  <si>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</si>
  <si>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</si>
  <si>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</si>
  <si>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</si>
  <si>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</si>
  <si>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</si>
  <si>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</si>
  <si>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</si>
  <si>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</si>
  <si>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</si>
  <si>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</si>
  <si>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</si>
  <si>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</si>
  <si>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</si>
  <si>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</si>
  <si>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</si>
  <si>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</si>
  <si>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</si>
  <si>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</si>
  <si>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</si>
  <si>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</si>
  <si>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</si>
  <si>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</si>
  <si>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</si>
  <si>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</si>
  <si>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</si>
  <si>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</si>
  <si>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</si>
  <si>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</si>
  <si>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</si>
  <si>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</si>
  <si>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</si>
  <si>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</si>
  <si>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</si>
  <si>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</si>
  <si>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</si>
  <si>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</si>
  <si>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</si>
  <si>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</si>
  <si>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</si>
  <si>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</si>
  <si>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</si>
  <si>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</si>
  <si>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</si>
  <si>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</si>
  <si>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</si>
  <si>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</si>
  <si>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</si>
  <si>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</si>
  <si>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</si>
  <si>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</si>
  <si>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</si>
  <si>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</si>
  <si>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</si>
  <si>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</si>
  <si>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</si>
  <si>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</si>
  <si>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</si>
  <si>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</si>
  <si>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</si>
  <si>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</si>
  <si>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</si>
  <si>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</si>
  <si>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</si>
  <si>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</si>
  <si>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</si>
  <si>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</si>
  <si>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</si>
  <si>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</si>
  <si>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</si>
  <si>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</si>
  <si>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</si>
  <si>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</si>
  <si>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</si>
  <si>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</si>
  <si>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</si>
  <si>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</si>
  <si>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</si>
  <si>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</si>
  <si>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</si>
  <si>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</si>
  <si>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</si>
  <si>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</si>
  <si>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</si>
  <si>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</si>
  <si>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</si>
  <si>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</si>
  <si>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</si>
  <si>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</si>
  <si>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</si>
  <si>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</si>
  <si>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</si>
  <si>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</si>
  <si>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</si>
  <si>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</si>
  <si>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</si>
  <si>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</si>
  <si>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</si>
  <si>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</si>
  <si>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</si>
  <si>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</si>
  <si>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</si>
  <si>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</si>
  <si>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</si>
  <si>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</si>
  <si>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</si>
  <si>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</si>
  <si>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</si>
  <si>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</si>
  <si>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</si>
  <si>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</si>
  <si>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</si>
  <si>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</si>
  <si>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</si>
  <si>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</si>
  <si>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</si>
  <si>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</si>
  <si>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</si>
  <si>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</si>
  <si>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</si>
  <si>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</si>
  <si>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</si>
  <si>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</si>
  <si>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</si>
  <si>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</si>
  <si>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</si>
  <si>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</si>
  <si>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</si>
  <si>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</si>
  <si>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</si>
  <si>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</si>
  <si>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</si>
  <si>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</si>
  <si>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</si>
  <si>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</si>
  <si>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</si>
  <si>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</si>
  <si>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</si>
  <si>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</si>
  <si>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</si>
  <si>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</si>
  <si>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</si>
  <si>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</si>
  <si>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</si>
  <si>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</si>
  <si>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</si>
  <si>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</si>
  <si>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</si>
  <si>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</si>
  <si>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</si>
  <si>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</si>
  <si>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</si>
  <si>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</si>
  <si>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</si>
  <si>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</si>
  <si>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</si>
  <si>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</si>
  <si>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</si>
  <si>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</si>
  <si>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</si>
  <si>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</si>
  <si>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</si>
  <si>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</si>
  <si>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</si>
  <si>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</si>
  <si>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</si>
  <si>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</si>
  <si>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</si>
  <si>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</si>
  <si>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</si>
  <si>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</si>
  <si>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</si>
  <si>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</si>
  <si>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</si>
  <si>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</si>
  <si>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</si>
  <si>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</si>
  <si>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</si>
  <si>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</si>
  <si>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</si>
  <si>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</si>
  <si>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</si>
  <si>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</si>
  <si>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</si>
  <si>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</si>
  <si>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</si>
  <si>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</si>
  <si>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</si>
  <si>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</si>
  <si>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</si>
  <si>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</si>
  <si>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</si>
  <si>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</si>
  <si>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</si>
  <si>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</si>
  <si>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</si>
  <si>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</si>
  <si>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</si>
  <si>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</si>
  <si>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</si>
  <si>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</si>
  <si>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</si>
  <si>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</si>
  <si>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</si>
  <si>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</si>
  <si>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</si>
  <si>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</si>
  <si>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</si>
  <si>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</si>
  <si>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</si>
  <si>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</si>
  <si>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</si>
  <si>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</si>
  <si>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</si>
  <si>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</si>
  <si>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</si>
  <si>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</si>
  <si>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</si>
  <si>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</si>
  <si>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</si>
  <si>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</si>
  <si>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</si>
  <si>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</si>
  <si>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</si>
  <si>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</si>
  <si>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</si>
  <si>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</si>
  <si>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</si>
  <si>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</si>
  <si>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</si>
  <si>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</si>
  <si>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</si>
  <si>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</si>
  <si>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</si>
  <si>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</si>
  <si>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</si>
  <si>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</si>
  <si>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</si>
  <si>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</si>
  <si>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</si>
  <si>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</si>
  <si>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</si>
  <si>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</si>
  <si>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</si>
  <si>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</si>
  <si>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</si>
  <si>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</si>
  <si>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</si>
  <si>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</si>
  <si>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</si>
  <si>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</si>
  <si>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</si>
  <si>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</si>
  <si>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</si>
  <si>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</si>
  <si>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</si>
  <si>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</si>
  <si>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</si>
  <si>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</si>
  <si>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</si>
  <si>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</si>
  <si>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</si>
  <si>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</si>
  <si>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</si>
  <si>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</si>
  <si>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</si>
  <si>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</si>
  <si>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</si>
  <si>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</si>
  <si>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</si>
  <si>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</si>
  <si>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</si>
  <si>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</si>
  <si>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</si>
  <si>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</si>
  <si>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</si>
  <si>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</si>
  <si>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</si>
  <si>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</si>
  <si>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</si>
  <si>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</si>
  <si>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</si>
  <si>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</si>
  <si>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</si>
  <si>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</si>
  <si>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</si>
  <si>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</si>
  <si>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</si>
  <si>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</si>
  <si>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</si>
  <si>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</si>
  <si>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</si>
  <si>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</si>
  <si>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</si>
  <si>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</si>
  <si>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</si>
  <si>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</si>
  <si>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</si>
  <si>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</si>
  <si>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</si>
  <si>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</si>
  <si>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</si>
  <si>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</si>
  <si>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</si>
  <si>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</si>
  <si>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</si>
  <si>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</si>
  <si>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</si>
  <si>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</si>
  <si>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</si>
  <si>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</si>
  <si>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</si>
  <si>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</si>
  <si>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</si>
  <si>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</si>
  <si>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</si>
  <si>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</si>
  <si>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</si>
  <si>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</si>
  <si>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</si>
  <si>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</si>
  <si>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</si>
  <si>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</si>
  <si>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</si>
  <si>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</si>
  <si>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</si>
  <si>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</si>
  <si>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</si>
  <si>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</si>
  <si>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</si>
  <si>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</si>
  <si>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</si>
  <si>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</si>
  <si>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</si>
  <si>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</si>
  <si>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</si>
  <si>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</si>
  <si>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</si>
  <si>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</si>
  <si>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</si>
  <si>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</si>
  <si>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</si>
  <si>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</si>
  <si>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</si>
  <si>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</si>
  <si>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</si>
  <si>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</si>
  <si>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</si>
  <si>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</si>
  <si>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</si>
  <si>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</si>
  <si>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</si>
  <si>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</si>
  <si>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</si>
  <si>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</si>
  <si>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</si>
  <si>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</si>
  <si>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</si>
  <si>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</si>
  <si>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</si>
  <si>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</si>
  <si>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</si>
  <si>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</si>
  <si>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</si>
  <si>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</si>
  <si>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</si>
  <si>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</si>
  <si>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</si>
  <si>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</si>
  <si>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</si>
  <si>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</si>
  <si>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</si>
  <si>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</si>
  <si>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</si>
  <si>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</si>
  <si>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</si>
  <si>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</si>
  <si>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</si>
  <si>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</si>
  <si>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</si>
  <si>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</si>
  <si>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</si>
  <si>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</si>
  <si>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</si>
  <si>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</si>
  <si>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</si>
  <si>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</si>
  <si>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</si>
  <si>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</si>
  <si>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</si>
  <si>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</si>
  <si>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</si>
  <si>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</si>
  <si>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</si>
  <si>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</si>
  <si>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</si>
  <si>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</si>
  <si>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</si>
  <si>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</si>
  <si>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</si>
  <si>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</si>
  <si>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</si>
  <si>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</si>
  <si>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</si>
  <si>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</si>
  <si>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</si>
  <si>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</si>
  <si>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</si>
  <si>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</si>
  <si>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</si>
  <si>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</si>
  <si>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</si>
  <si>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</si>
  <si>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</si>
  <si>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</si>
  <si>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</si>
  <si>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</si>
  <si>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</si>
  <si>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</si>
  <si>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</si>
  <si>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</si>
  <si>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</si>
  <si>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</si>
  <si>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</si>
  <si>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</si>
  <si>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</si>
  <si>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</si>
  <si>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</si>
  <si>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</si>
  <si>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</si>
  <si>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</si>
  <si>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</si>
  <si>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</si>
  <si>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</si>
  <si>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</si>
  <si>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</si>
  <si>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</si>
  <si>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</si>
  <si>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</si>
  <si>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</si>
  <si>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</si>
  <si>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</si>
  <si>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</si>
  <si>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</si>
  <si>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</si>
  <si>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</si>
  <si>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</si>
  <si>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</si>
  <si>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</si>
  <si>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</si>
  <si>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</si>
  <si>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</si>
  <si>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</si>
  <si>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</si>
  <si>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</si>
  <si>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</si>
  <si>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</si>
  <si>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</si>
  <si>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</si>
  <si>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</si>
  <si>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</si>
  <si>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</si>
  <si>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</si>
  <si>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</si>
  <si>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</si>
  <si>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</si>
  <si>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</si>
  <si>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</si>
  <si>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</si>
  <si>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</si>
  <si>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</si>
  <si>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</si>
  <si>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</si>
  <si>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</si>
  <si>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</si>
  <si>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</si>
  <si>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</si>
  <si>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</si>
  <si>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</si>
  <si>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</si>
  <si>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</si>
  <si>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</si>
  <si>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</si>
  <si>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</si>
  <si>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</si>
  <si>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</si>
  <si>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</si>
  <si>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</si>
  <si>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</si>
  <si>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</si>
  <si>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</si>
  <si>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</si>
  <si>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</si>
  <si>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</si>
  <si>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</si>
  <si>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</si>
  <si>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</si>
  <si>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</si>
  <si>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</si>
  <si>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</si>
  <si>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</si>
  <si>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</si>
  <si>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</si>
  <si>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</si>
  <si>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</si>
  <si>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</si>
  <si>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</si>
  <si>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</si>
  <si>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</si>
  <si>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</si>
  <si>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</si>
  <si>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</si>
  <si>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</si>
  <si>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</si>
  <si>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</si>
  <si>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</si>
  <si>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</si>
  <si>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</si>
  <si>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</si>
  <si>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</si>
  <si>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</si>
  <si>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</si>
  <si>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</si>
  <si>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</si>
  <si>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</si>
  <si>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</si>
  <si>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</si>
  <si>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</si>
  <si>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</si>
  <si>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</si>
  <si>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</si>
  <si>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</si>
  <si>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</si>
  <si>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</si>
  <si>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</si>
  <si>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</si>
  <si>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</si>
  <si>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</si>
  <si>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</si>
  <si>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</si>
  <si>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</si>
  <si>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</si>
  <si>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</si>
  <si>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</si>
  <si>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</si>
  <si>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</si>
  <si>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</si>
  <si>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</si>
  <si>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</si>
  <si>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</si>
  <si>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</si>
  <si>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</si>
  <si>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</si>
  <si>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</si>
  <si>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</si>
  <si>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</si>
  <si>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</si>
  <si>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</si>
  <si>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</si>
  <si>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</si>
  <si>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</si>
  <si>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</si>
  <si>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</si>
  <si>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</si>
  <si>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</si>
  <si>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</si>
  <si>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</si>
  <si>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</si>
  <si>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</si>
  <si>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</si>
  <si>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</si>
  <si>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</si>
  <si>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</si>
  <si>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</si>
  <si>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</si>
  <si>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</si>
  <si>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</si>
  <si>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</si>
  <si>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</si>
  <si>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</si>
  <si>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</si>
  <si>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</si>
  <si>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</si>
  <si>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</si>
  <si>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</si>
  <si>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</si>
  <si>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</si>
  <si>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</si>
  <si>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</si>
  <si>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</si>
  <si>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</si>
  <si>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</si>
  <si>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</si>
  <si>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</si>
  <si>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</si>
  <si>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</si>
  <si>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</si>
  <si>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</si>
  <si>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</si>
  <si>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</si>
  <si>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</si>
  <si>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</si>
  <si>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</si>
  <si>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</si>
  <si>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</si>
  <si>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</si>
  <si>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</si>
  <si>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</si>
  <si>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</si>
  <si>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</si>
  <si>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</si>
  <si>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</si>
  <si>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</si>
  <si>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</si>
  <si>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</si>
  <si>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</si>
  <si>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</si>
  <si>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</si>
  <si>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</si>
  <si>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</si>
  <si>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</si>
  <si>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</si>
  <si>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</si>
  <si>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</si>
  <si>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</si>
  <si>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</si>
  <si>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</si>
  <si>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</si>
  <si>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</si>
  <si>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</si>
  <si>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</si>
  <si>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</si>
  <si>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</si>
  <si>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</si>
  <si>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</si>
  <si>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</si>
  <si>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</si>
  <si>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</si>
  <si>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</si>
  <si>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</si>
  <si>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</si>
  <si>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</si>
  <si>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</si>
  <si>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</si>
  <si>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</si>
  <si>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</si>
  <si>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</si>
  <si>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</si>
  <si>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</si>
  <si>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</si>
  <si>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</si>
  <si>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</si>
  <si>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</si>
  <si>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</si>
  <si>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</si>
  <si>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</si>
  <si>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</si>
  <si>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</si>
  <si>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</si>
  <si>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</si>
  <si>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</si>
  <si>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</si>
  <si>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</si>
  <si>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</si>
  <si>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</si>
  <si>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</si>
  <si>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</si>
  <si>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</si>
  <si>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</si>
  <si>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</si>
  <si>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</si>
  <si>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</si>
  <si>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</si>
  <si>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</si>
  <si>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</si>
  <si>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</si>
  <si>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</si>
  <si>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</si>
  <si>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</si>
  <si>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</si>
  <si>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</si>
  <si>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</si>
  <si>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</si>
  <si>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</si>
  <si>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</si>
  <si>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</si>
  <si>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</si>
  <si>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</si>
  <si>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</si>
  <si>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</si>
  <si>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</si>
  <si>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</si>
  <si>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</si>
  <si>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</si>
  <si>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</si>
  <si>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</si>
  <si>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</si>
  <si>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</si>
  <si>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</si>
  <si>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</si>
  <si>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</si>
  <si>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</si>
  <si>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</si>
  <si>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</si>
  <si>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</si>
  <si>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</si>
  <si>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</si>
  <si>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</si>
  <si>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</si>
  <si>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</si>
  <si>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</si>
  <si>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</si>
  <si>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</si>
  <si>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</si>
  <si>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</si>
  <si>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</si>
  <si>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</si>
  <si>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</si>
  <si>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</si>
  <si>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</si>
  <si>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</si>
  <si>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</si>
  <si>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</si>
  <si>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</si>
  <si>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</si>
  <si>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</si>
  <si>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</si>
  <si>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</si>
  <si>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</si>
  <si>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</si>
  <si>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</si>
  <si>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</si>
  <si>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</si>
  <si>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</si>
  <si>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</si>
  <si>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</si>
  <si>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</si>
  <si>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</si>
  <si>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</si>
  <si>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</si>
  <si>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</si>
  <si>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</si>
  <si>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</si>
  <si>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</si>
  <si>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</si>
  <si>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</si>
  <si>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</si>
  <si>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</si>
  <si>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</si>
  <si>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</si>
  <si>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</si>
  <si>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</si>
  <si>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</si>
  <si>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</si>
  <si>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</si>
  <si>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</si>
  <si>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</si>
  <si>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</si>
  <si>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</si>
  <si>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</si>
  <si>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</si>
  <si>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</si>
  <si>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</si>
  <si>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</si>
  <si>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</si>
  <si>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</si>
  <si>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</si>
  <si>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</si>
  <si>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</si>
  <si>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</si>
  <si>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</si>
  <si>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</si>
  <si>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</si>
  <si>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</si>
  <si>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</si>
  <si>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</si>
  <si>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</si>
  <si>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</si>
  <si>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</si>
  <si>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</si>
  <si>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</si>
  <si>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</si>
  <si>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</si>
  <si>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</si>
  <si>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</si>
  <si>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</si>
  <si>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</si>
  <si>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</si>
  <si>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</si>
  <si>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</si>
  <si>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</si>
  <si>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</si>
  <si>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</si>
  <si>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</si>
  <si>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</si>
  <si>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</si>
  <si>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</si>
  <si>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</si>
  <si>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</si>
  <si>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</si>
  <si>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</si>
  <si>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</si>
  <si>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</si>
  <si>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</si>
  <si>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</si>
  <si>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</si>
  <si>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</si>
  <si>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</si>
  <si>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</si>
  <si>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</si>
  <si>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</si>
  <si>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</si>
  <si>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</si>
  <si>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</si>
  <si>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</si>
  <si>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</si>
  <si>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</si>
  <si>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</si>
  <si>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</si>
  <si>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</si>
  <si>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</si>
  <si>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</si>
  <si>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</si>
  <si>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</si>
  <si>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</si>
  <si>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</si>
  <si>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</si>
  <si>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</si>
  <si>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</si>
  <si>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</si>
  <si>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</si>
  <si>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</si>
  <si>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</si>
  <si>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</si>
  <si>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</si>
  <si>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</si>
  <si>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</si>
  <si>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</si>
  <si>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</si>
  <si>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</si>
  <si>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</si>
  <si>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</si>
  <si>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</si>
  <si>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</si>
  <si>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</si>
  <si>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</si>
  <si>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</si>
  <si>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</si>
  <si>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</si>
  <si>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</si>
  <si>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</si>
  <si>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</si>
  <si>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</si>
  <si>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</si>
  <si>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</si>
  <si>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</si>
  <si>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</si>
  <si>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</si>
  <si>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</si>
  <si>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</si>
  <si>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</si>
  <si>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</si>
  <si>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</si>
  <si>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</si>
  <si>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</si>
  <si>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</si>
  <si>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</si>
  <si>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</si>
  <si>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</si>
  <si>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</si>
  <si>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</si>
  <si>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</si>
  <si>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</si>
  <si>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</si>
  <si>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</si>
  <si>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</si>
  <si>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</si>
  <si>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</si>
  <si>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</si>
  <si>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</si>
  <si>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</si>
  <si>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</si>
  <si>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</si>
  <si>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</si>
  <si>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</si>
  <si>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</si>
  <si>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</si>
  <si>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</si>
  <si>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</si>
  <si>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</si>
  <si>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</si>
  <si>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</si>
  <si>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</si>
  <si>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</si>
  <si>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</si>
  <si>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</si>
  <si>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</si>
  <si>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</si>
  <si>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</si>
  <si>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</si>
  <si>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</si>
  <si>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</si>
  <si>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</si>
  <si>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</si>
  <si>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</si>
  <si>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</si>
  <si>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</si>
  <si>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</si>
  <si>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</si>
  <si>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</si>
  <si>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</si>
  <si>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</si>
  <si>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</si>
  <si>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</si>
  <si>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</si>
  <si>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</si>
  <si>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</si>
  <si>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</si>
  <si>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</si>
  <si>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</si>
  <si>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</si>
  <si>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</si>
  <si>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</si>
  <si>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</si>
  <si>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</si>
  <si>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</si>
  <si>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</si>
  <si>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</si>
  <si>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</si>
  <si>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</si>
  <si>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</si>
  <si>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</si>
  <si>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</si>
  <si>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</si>
  <si>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</si>
  <si>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</si>
  <si>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</si>
  <si>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</si>
  <si>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</si>
  <si>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</si>
  <si>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</si>
  <si>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</si>
  <si>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</si>
  <si>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</si>
  <si>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</si>
  <si>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</si>
  <si>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</si>
  <si>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</si>
  <si>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</si>
  <si>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</si>
  <si>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</si>
  <si>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</si>
  <si>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</si>
  <si>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</si>
  <si>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</si>
  <si>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</si>
  <si>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</si>
  <si>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</si>
  <si>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</si>
  <si>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</si>
  <si>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</si>
  <si>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</si>
  <si>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</si>
  <si>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</si>
  <si>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</si>
  <si>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</si>
  <si>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</si>
  <si>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</si>
  <si>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</si>
  <si>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</si>
  <si>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</si>
  <si>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</si>
  <si>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</si>
  <si>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</si>
  <si>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</si>
  <si>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</si>
  <si>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</si>
  <si>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</si>
  <si>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</si>
  <si>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</si>
  <si>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</si>
  <si>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</si>
  <si>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</si>
  <si>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</si>
  <si>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</si>
  <si>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</si>
  <si>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</si>
  <si>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</si>
  <si>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</si>
  <si>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</si>
  <si>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</si>
  <si>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</si>
  <si>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</si>
  <si>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</si>
  <si>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</si>
  <si>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</si>
  <si>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</si>
  <si>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</si>
  <si>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</si>
  <si>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</si>
  <si>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</si>
  <si>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</si>
  <si>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</si>
  <si>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</si>
  <si>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</si>
  <si>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</si>
  <si>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</si>
  <si>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</si>
  <si>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</si>
  <si>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</si>
  <si>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</si>
  <si>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</si>
  <si>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</si>
  <si>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</si>
  <si>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</si>
  <si>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</si>
  <si>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</si>
  <si>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</si>
  <si>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</si>
  <si>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</si>
  <si>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</si>
  <si>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</si>
  <si>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</si>
  <si>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</si>
  <si>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</si>
  <si>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</si>
  <si>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</si>
  <si>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</si>
  <si>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</si>
  <si>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</si>
  <si>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</si>
  <si>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</si>
  <si>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</si>
  <si>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</si>
  <si>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</si>
  <si>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</si>
  <si>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</si>
  <si>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</si>
  <si>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</si>
  <si>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</si>
  <si>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</si>
  <si>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</si>
  <si>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</si>
  <si>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</si>
  <si>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</si>
  <si>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</si>
  <si>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</si>
  <si>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</si>
  <si>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</si>
  <si>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</si>
  <si>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</si>
  <si>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</si>
  <si>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</si>
  <si>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</si>
  <si>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</si>
  <si>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</si>
  <si>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</si>
  <si>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</si>
  <si>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</si>
  <si>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</si>
  <si>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</si>
  <si>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</si>
  <si>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</si>
  <si>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</si>
  <si>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</si>
  <si>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</si>
  <si>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</si>
  <si>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</si>
  <si>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</si>
  <si>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</si>
  <si>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</si>
  <si>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</si>
  <si>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</si>
  <si>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</si>
  <si>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</si>
  <si>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</si>
  <si>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</si>
  <si>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</si>
  <si>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</si>
  <si>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</si>
  <si>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</si>
  <si>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</si>
  <si>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</si>
  <si>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</si>
  <si>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</si>
  <si>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</si>
  <si>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</si>
  <si>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</si>
  <si>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</si>
  <si>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</si>
  <si>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</si>
  <si>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</si>
  <si>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</si>
  <si>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</si>
  <si>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</si>
  <si>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</si>
  <si>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</si>
  <si>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</si>
  <si>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</si>
  <si>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</si>
  <si>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</si>
  <si>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</si>
  <si>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</si>
  <si>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</si>
  <si>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</si>
  <si>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</si>
  <si>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</si>
  <si>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</si>
  <si>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</si>
  <si>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</si>
  <si>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</si>
  <si>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</si>
  <si>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</si>
  <si>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</si>
  <si>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</si>
  <si>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</si>
  <si>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</si>
  <si>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</si>
  <si>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</si>
  <si>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</si>
  <si>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</si>
  <si>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</si>
  <si>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</si>
  <si>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</si>
  <si>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</si>
  <si>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</si>
  <si>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</si>
  <si>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</si>
  <si>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</si>
  <si>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</si>
  <si>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</si>
  <si>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</si>
  <si>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</si>
  <si>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</si>
  <si>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</si>
  <si>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</si>
  <si>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</si>
  <si>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</si>
  <si>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</si>
  <si>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</si>
  <si>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</si>
  <si>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</si>
  <si>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</si>
  <si>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</si>
  <si>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</si>
  <si>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</si>
  <si>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</si>
  <si>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</si>
  <si>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</si>
  <si>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</si>
  <si>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</si>
  <si>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</si>
  <si>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</si>
  <si>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</si>
  <si>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</si>
  <si>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</si>
  <si>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</si>
  <si>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</si>
  <si>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</si>
  <si>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</si>
  <si>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</si>
  <si>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</si>
  <si>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</si>
  <si>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</si>
  <si>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</si>
  <si>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</si>
  <si>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</si>
  <si>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</si>
  <si>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</si>
  <si>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</si>
  <si>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</si>
  <si>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</si>
  <si>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</si>
  <si>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</si>
  <si>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</si>
  <si>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</si>
  <si>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</si>
  <si>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</si>
  <si>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</si>
  <si>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</si>
  <si>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</si>
  <si>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</si>
  <si>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</si>
  <si>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</si>
  <si>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</si>
  <si>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</si>
  <si>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</si>
  <si>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</si>
  <si>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</si>
  <si>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</si>
  <si>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</si>
  <si>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</si>
  <si>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</si>
  <si>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</si>
  <si>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</si>
  <si>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</si>
  <si>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</si>
  <si>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</si>
  <si>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</si>
  <si>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</si>
  <si>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</si>
  <si>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</si>
  <si>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</si>
  <si>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</si>
  <si>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</si>
  <si>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</si>
  <si>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</si>
  <si>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</si>
  <si>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</si>
  <si>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</si>
  <si>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</si>
  <si>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</si>
  <si>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</si>
  <si>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</si>
  <si>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</si>
  <si>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</si>
  <si>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</si>
  <si>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</si>
  <si>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</si>
  <si>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</si>
  <si>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</si>
  <si>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</si>
  <si>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</si>
  <si>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</si>
  <si>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</si>
  <si>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</si>
  <si>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</si>
  <si>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</si>
  <si>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</si>
  <si>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</si>
  <si>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</si>
  <si>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</si>
  <si>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</si>
  <si>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</si>
  <si>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</si>
  <si>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</si>
  <si>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</si>
  <si>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</si>
  <si>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</si>
  <si>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</si>
  <si>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</si>
  <si>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</si>
  <si>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</si>
  <si>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</si>
  <si>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</si>
  <si>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</si>
  <si>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</si>
  <si>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</si>
  <si>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</si>
  <si>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</si>
  <si>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</si>
  <si>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</si>
  <si>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</si>
  <si>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</si>
  <si>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</si>
  <si>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</si>
  <si>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</si>
  <si>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</si>
  <si>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</si>
  <si>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</si>
  <si>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</si>
  <si>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</si>
  <si>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</si>
  <si>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</si>
  <si>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</si>
  <si>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</si>
  <si>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</si>
  <si>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</si>
  <si>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</si>
  <si>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</si>
  <si>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</si>
  <si>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</si>
  <si>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</si>
  <si>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</si>
  <si>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</si>
  <si>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</si>
  <si>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</si>
  <si>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</si>
  <si>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</si>
  <si>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</si>
  <si>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</si>
  <si>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</si>
  <si>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</si>
  <si>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</si>
  <si>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</si>
  <si>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</si>
  <si>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</si>
  <si>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</si>
  <si>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</si>
  <si>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</si>
  <si>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</si>
  <si>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</si>
  <si>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</si>
  <si>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</si>
  <si>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</si>
  <si>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</si>
  <si>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</si>
  <si>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</si>
  <si>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</si>
  <si>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</si>
  <si>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</si>
  <si>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</si>
  <si>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</si>
  <si>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</si>
  <si>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</si>
  <si>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</si>
  <si>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</si>
  <si>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</si>
  <si>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</si>
  <si>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</si>
  <si>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</si>
  <si>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</si>
  <si>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</si>
  <si>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</si>
  <si>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</si>
  <si>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</si>
  <si>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</si>
  <si>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</si>
  <si>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</si>
  <si>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</si>
  <si>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</si>
  <si>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</si>
  <si>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</si>
  <si>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</si>
  <si>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</si>
  <si>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</si>
  <si>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</si>
  <si>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</si>
  <si>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</si>
  <si>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</si>
  <si>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</si>
  <si>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</si>
  <si>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</si>
  <si>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</si>
  <si>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</si>
  <si>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</si>
  <si>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</si>
  <si>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</si>
  <si>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</si>
  <si>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</si>
  <si>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</si>
  <si>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</si>
  <si>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</si>
  <si>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</si>
  <si>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</si>
  <si>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</si>
  <si>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</si>
  <si>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</si>
  <si>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</si>
  <si>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</si>
  <si>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</si>
  <si>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</si>
  <si>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</si>
  <si>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</si>
  <si>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</si>
  <si>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</si>
  <si>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</si>
  <si>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</si>
  <si>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</si>
  <si>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</si>
  <si>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</si>
  <si>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</si>
  <si>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</si>
  <si>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</si>
  <si>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</si>
  <si>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</si>
  <si>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</si>
  <si>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</si>
  <si>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</si>
  <si>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</si>
  <si>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</si>
  <si>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</si>
  <si>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</si>
  <si>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</si>
  <si>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</si>
  <si>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</si>
  <si>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</si>
  <si>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</si>
  <si>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</si>
  <si>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</si>
  <si>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</si>
  <si>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</si>
  <si>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</si>
  <si>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</si>
  <si>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</si>
  <si>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</si>
  <si>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</si>
  <si>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</si>
  <si>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</si>
  <si>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</si>
  <si>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</si>
  <si>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</si>
  <si>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</si>
  <si>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</si>
  <si>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</si>
  <si>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</si>
  <si>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</si>
  <si>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</si>
  <si>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</si>
  <si>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</si>
  <si>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</si>
  <si>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</si>
  <si>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</si>
  <si>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</si>
  <si>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</si>
  <si>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</si>
  <si>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</si>
  <si>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</si>
  <si>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</si>
  <si>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</si>
  <si>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</si>
  <si>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</si>
  <si>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</si>
  <si>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</si>
  <si>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</si>
  <si>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</si>
  <si>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</si>
  <si>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</si>
  <si>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</si>
  <si>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</si>
  <si>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</si>
  <si>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</si>
  <si>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</si>
  <si>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</si>
  <si>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</si>
  <si>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</si>
  <si>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</si>
  <si>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</si>
  <si>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</si>
  <si>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</si>
  <si>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</si>
  <si>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</si>
  <si>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</si>
  <si>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</si>
  <si>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</si>
  <si>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</si>
  <si>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</si>
  <si>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</si>
  <si>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</si>
  <si>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</si>
  <si>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</si>
  <si>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</si>
  <si>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</si>
  <si>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</si>
  <si>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</si>
  <si>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</si>
  <si>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</si>
  <si>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</si>
  <si>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</si>
  <si>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</si>
  <si>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</si>
  <si>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</si>
  <si>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</si>
  <si>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</si>
  <si>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</si>
  <si>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</si>
  <si>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</si>
  <si>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</si>
  <si>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</si>
  <si>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</si>
  <si>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</si>
  <si>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</si>
  <si>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</si>
  <si>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</si>
  <si>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</si>
  <si>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</si>
  <si>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</si>
  <si>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</si>
  <si>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</si>
  <si>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</si>
  <si>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</si>
  <si>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</si>
  <si>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</si>
  <si>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</si>
  <si>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</si>
  <si>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</si>
  <si>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</si>
  <si>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</si>
  <si>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</si>
  <si>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</si>
  <si>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</si>
  <si>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</si>
  <si>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</si>
  <si>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</si>
  <si>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</si>
  <si>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</si>
  <si>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</si>
  <si>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</si>
  <si>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</si>
  <si>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</si>
  <si>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</si>
  <si>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</si>
  <si>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</si>
  <si>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</si>
  <si>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</si>
  <si>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</si>
  <si>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</si>
  <si>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</si>
  <si>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</si>
  <si>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</si>
  <si>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</si>
  <si>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</si>
  <si>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</si>
  <si>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</si>
  <si>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</si>
  <si>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</si>
  <si>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</si>
  <si>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</si>
  <si>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</si>
  <si>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</si>
  <si>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</si>
  <si>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</si>
  <si>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</si>
  <si>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</si>
  <si>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</si>
  <si>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</si>
  <si>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</si>
  <si>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</si>
  <si>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</si>
  <si>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</si>
  <si>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</si>
  <si>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</si>
  <si>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</si>
  <si>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</si>
  <si>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</si>
  <si>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</si>
  <si>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</si>
  <si>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</si>
  <si>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</si>
  <si>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</si>
  <si>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</si>
  <si>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</si>
  <si>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</si>
  <si>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</si>
  <si>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</si>
  <si>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</si>
  <si>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</si>
  <si>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</si>
  <si>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</si>
  <si>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</si>
  <si>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</si>
  <si>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</si>
  <si>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</si>
  <si>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</si>
  <si>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</si>
  <si>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</si>
  <si>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</si>
  <si>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</si>
  <si>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</si>
  <si>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</si>
  <si>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</si>
  <si>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</si>
  <si>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</si>
  <si>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</si>
  <si>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</si>
  <si>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</si>
  <si>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</si>
  <si>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</si>
  <si>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</si>
  <si>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</si>
  <si>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</si>
  <si>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</si>
  <si>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</si>
  <si>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</si>
  <si>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</si>
  <si>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</si>
  <si>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</si>
  <si>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</si>
  <si>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</si>
  <si>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</si>
  <si>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</si>
  <si>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</si>
  <si>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</si>
  <si>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</si>
  <si>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</si>
  <si>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</si>
  <si>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</si>
  <si>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</si>
  <si>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</si>
  <si>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</si>
  <si>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</si>
  <si>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</si>
  <si>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</si>
  <si>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</si>
  <si>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</si>
  <si>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</si>
  <si>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</si>
  <si>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</si>
  <si>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</si>
  <si>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</si>
  <si>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</si>
  <si>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</si>
  <si>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</si>
  <si>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</si>
  <si>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</si>
  <si>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</si>
  <si>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</si>
  <si>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</si>
  <si>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</si>
  <si>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</si>
  <si>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</si>
  <si>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</si>
  <si>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</si>
  <si>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</si>
  <si>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</si>
  <si>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</si>
  <si>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</si>
  <si>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</si>
  <si>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</si>
  <si>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</si>
  <si>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</si>
  <si>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</si>
  <si>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</si>
  <si>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</si>
  <si>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</si>
  <si>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</si>
  <si>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</si>
  <si>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</si>
  <si>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</si>
  <si>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</si>
  <si>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</si>
  <si>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</si>
  <si>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</si>
  <si>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</si>
  <si>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</si>
  <si>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</si>
  <si>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</si>
  <si>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</si>
  <si>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</si>
  <si>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</si>
  <si>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</si>
  <si>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</si>
  <si>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</si>
  <si>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</si>
  <si>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</si>
  <si>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</si>
  <si>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</si>
  <si>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</si>
  <si>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</si>
  <si>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</si>
  <si>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</si>
  <si>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</si>
  <si>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</si>
  <si>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</si>
  <si>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</si>
  <si>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</si>
  <si>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</si>
  <si>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</si>
  <si>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</si>
  <si>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</si>
  <si>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</si>
  <si>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</si>
  <si>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</si>
  <si>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</si>
  <si>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</si>
  <si>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</si>
  <si>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</si>
  <si>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</si>
  <si>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</si>
  <si>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</si>
  <si>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</si>
  <si>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</si>
  <si>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</si>
  <si>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</si>
  <si>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</si>
  <si>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</si>
  <si>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</si>
  <si>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</si>
  <si>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</si>
  <si>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</si>
  <si>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</si>
  <si>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</si>
  <si>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</si>
  <si>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</si>
  <si>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</si>
  <si>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</si>
  <si>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</si>
  <si>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</si>
  <si>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</si>
  <si>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</si>
  <si>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</si>
  <si>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</si>
  <si>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</si>
  <si>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</si>
  <si>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</si>
  <si>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</si>
  <si>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</si>
  <si>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</si>
  <si>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</si>
  <si>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</si>
  <si>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</si>
  <si>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</si>
  <si>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</si>
  <si>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</si>
  <si>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</si>
  <si>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</si>
  <si>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</si>
  <si>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</si>
  <si>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</si>
  <si>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</si>
  <si>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</si>
  <si>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</si>
  <si>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</si>
  <si>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</si>
  <si>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</si>
  <si>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</si>
  <si>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</si>
  <si>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</si>
  <si>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</si>
  <si>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</si>
  <si>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</si>
  <si>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</si>
  <si>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</si>
  <si>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</si>
  <si>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</si>
  <si>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</si>
  <si>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</si>
  <si>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</si>
  <si>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</si>
  <si>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</si>
  <si>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</si>
  <si>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</si>
  <si>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</si>
  <si>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</si>
  <si>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</si>
  <si>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</si>
  <si>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</si>
  <si>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</si>
  <si>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</si>
  <si>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</si>
  <si>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</si>
  <si>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</si>
  <si>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</si>
  <si>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</si>
  <si>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</si>
  <si>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</si>
  <si>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</si>
  <si>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</si>
  <si>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</si>
  <si>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</si>
  <si>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</si>
  <si>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</si>
  <si>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</si>
  <si>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</si>
  <si>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</si>
  <si>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</si>
  <si>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</si>
  <si>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</si>
  <si>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</si>
  <si>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</si>
  <si>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</si>
  <si>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</si>
  <si>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</si>
  <si>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</si>
  <si>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</si>
  <si>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</si>
  <si>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</si>
  <si>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</si>
  <si>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</si>
  <si>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</si>
  <si>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</si>
  <si>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</si>
  <si>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</si>
  <si>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</si>
  <si>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</si>
  <si>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</si>
  <si>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</si>
  <si>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</si>
  <si>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</si>
  <si>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</si>
  <si>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</si>
  <si>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</si>
  <si>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</si>
  <si>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</si>
  <si>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</si>
  <si>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</si>
  <si>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</si>
  <si>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</si>
  <si>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</si>
  <si>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</si>
  <si>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</si>
  <si>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</si>
  <si>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</si>
  <si>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</si>
  <si>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</si>
  <si>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</si>
  <si>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</si>
  <si>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</si>
  <si>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</si>
  <si>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</si>
  <si>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</si>
  <si>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</si>
  <si>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</si>
  <si>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</si>
  <si>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</si>
  <si>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</si>
  <si>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</si>
  <si>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</si>
  <si>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</si>
  <si>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</si>
  <si>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</si>
  <si>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</si>
  <si>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</si>
  <si>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</si>
  <si>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</si>
  <si>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</si>
  <si>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</si>
  <si>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</si>
  <si>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</si>
  <si>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</si>
  <si>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</si>
  <si>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</si>
  <si>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</si>
  <si>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</si>
  <si>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</si>
  <si>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</si>
  <si>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</si>
  <si>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</si>
  <si>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</si>
  <si>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</si>
  <si>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</si>
  <si>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</si>
  <si>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</si>
  <si>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</si>
  <si>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</si>
  <si>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</si>
  <si>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</si>
  <si>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</si>
  <si>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</si>
  <si>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</si>
  <si>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</si>
  <si>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</si>
  <si>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</si>
  <si>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</si>
  <si>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</si>
  <si>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</si>
  <si>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</si>
  <si>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</si>
  <si>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</si>
  <si>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</si>
  <si>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</si>
  <si>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</si>
  <si>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</si>
  <si>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</si>
  <si>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</si>
  <si>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</si>
  <si>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</si>
  <si>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</si>
  <si>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</si>
  <si>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</si>
  <si>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</si>
  <si>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</si>
  <si>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</si>
  <si>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</si>
  <si>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</si>
  <si>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</si>
  <si>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</si>
  <si>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</si>
  <si>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</si>
  <si>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</si>
  <si>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</si>
  <si>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</si>
  <si>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</si>
  <si>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</si>
  <si>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</si>
  <si>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</si>
  <si>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</si>
  <si>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</si>
  <si>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</si>
  <si>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</si>
  <si>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</si>
  <si>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</si>
  <si>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</si>
  <si>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</si>
  <si>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</si>
  <si>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</si>
  <si>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</si>
  <si>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</si>
  <si>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</si>
  <si>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</si>
  <si>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</si>
  <si>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</si>
  <si>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</si>
  <si>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</si>
  <si>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</si>
  <si>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</si>
  <si>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</si>
  <si>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</si>
  <si>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</si>
  <si>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</si>
  <si>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</si>
  <si>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</si>
  <si>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</si>
  <si>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</si>
  <si>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</si>
  <si>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</si>
  <si>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</si>
  <si>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</si>
  <si>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</si>
  <si>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</si>
  <si>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</si>
  <si>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</si>
  <si>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</si>
  <si>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</si>
  <si>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</si>
  <si>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</si>
  <si>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</si>
  <si>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</si>
  <si>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</si>
  <si>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</si>
  <si>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</si>
  <si>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</si>
  <si>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</si>
  <si>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</si>
  <si>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</si>
  <si>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</si>
  <si>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</si>
  <si>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</si>
  <si>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</si>
  <si>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</si>
  <si>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</si>
  <si>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</si>
  <si>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</si>
  <si>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</si>
  <si>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</si>
  <si>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</si>
  <si>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</si>
  <si>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</si>
  <si>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</si>
  <si>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</si>
  <si>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</si>
  <si>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</si>
  <si>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</si>
  <si>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</si>
  <si>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</si>
  <si>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</si>
  <si>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</si>
  <si>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</si>
  <si>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</si>
  <si>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</si>
  <si>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</si>
  <si>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</si>
  <si>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</si>
  <si>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</si>
  <si>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</si>
  <si>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</si>
  <si>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</si>
  <si>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</si>
  <si>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</si>
  <si>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</si>
  <si>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</si>
  <si>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</si>
  <si>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</si>
  <si>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</si>
  <si>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</si>
  <si>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</si>
  <si>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</si>
  <si>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</si>
  <si>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</si>
  <si>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</si>
  <si>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</si>
  <si>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</si>
  <si>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</si>
  <si>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</si>
  <si>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</si>
  <si>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</si>
  <si>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</si>
  <si>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</si>
  <si>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</si>
  <si>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</si>
  <si>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</si>
  <si>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</si>
  <si>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</si>
  <si>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</si>
  <si>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</si>
  <si>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</si>
  <si>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</si>
  <si>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</si>
  <si>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</si>
  <si>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</si>
  <si>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</si>
  <si>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</si>
  <si>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</si>
  <si>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</si>
  <si>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</si>
  <si>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</si>
  <si>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</si>
  <si>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</si>
  <si>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</si>
  <si>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</si>
  <si>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</si>
  <si>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</si>
  <si>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</si>
  <si>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</si>
  <si>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</si>
  <si>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</si>
  <si>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</si>
  <si>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</si>
  <si>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</si>
  <si>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</si>
  <si>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</si>
  <si>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</si>
  <si>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</si>
  <si>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</si>
  <si>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</si>
  <si>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</si>
  <si>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</si>
  <si>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</si>
  <si>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</si>
  <si>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</si>
  <si>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</si>
  <si>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</si>
  <si>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</si>
  <si>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</si>
  <si>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</si>
  <si>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</si>
  <si>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</si>
  <si>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</si>
  <si>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</si>
  <si>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</si>
  <si>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</si>
  <si>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</si>
  <si>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</si>
  <si>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</si>
  <si>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</si>
  <si>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</si>
  <si>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</si>
  <si>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</si>
  <si>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</si>
  <si>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</si>
  <si>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</si>
  <si>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</si>
  <si>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</si>
  <si>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</si>
  <si>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</si>
  <si>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</si>
  <si>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</si>
  <si>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</si>
  <si>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</si>
  <si>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</si>
  <si>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</si>
  <si>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</si>
  <si>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</si>
  <si>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</si>
  <si>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</si>
  <si>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</si>
  <si>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</si>
  <si>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</si>
  <si>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</si>
  <si>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</si>
  <si>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</si>
  <si>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</si>
  <si>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</si>
  <si>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</si>
  <si>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</si>
  <si>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</si>
  <si>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</si>
  <si>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</si>
  <si>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</si>
  <si>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</si>
  <si>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</si>
  <si>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</si>
  <si>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</si>
  <si>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</si>
  <si>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</si>
  <si>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</si>
  <si>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</si>
  <si>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</si>
  <si>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</si>
  <si>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</si>
  <si>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</si>
  <si>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</si>
  <si>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</si>
  <si>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</si>
  <si>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</si>
  <si>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</si>
  <si>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</si>
  <si>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</si>
  <si>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</si>
  <si>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</si>
  <si>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</si>
  <si>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</si>
  <si>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</si>
  <si>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</si>
  <si>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</si>
  <si>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</si>
  <si>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</si>
  <si>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</si>
  <si>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</si>
  <si>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</si>
  <si>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</si>
  <si>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</si>
  <si>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</si>
  <si>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</si>
  <si>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</si>
  <si>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</si>
  <si>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</si>
  <si>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</si>
  <si>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</si>
  <si>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</si>
  <si>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</si>
  <si>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</si>
  <si>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</si>
  <si>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</si>
  <si>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</si>
  <si>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</si>
  <si>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</si>
  <si>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</si>
  <si>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</si>
  <si>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</si>
  <si>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</si>
  <si>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</si>
  <si>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</si>
  <si>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</si>
  <si>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</si>
  <si>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</si>
  <si>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</si>
  <si>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</si>
  <si>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</si>
  <si>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</si>
  <si>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</si>
  <si>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</si>
  <si>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</si>
  <si>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</si>
  <si>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</si>
  <si>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</si>
  <si>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</si>
  <si>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</si>
  <si>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</si>
  <si>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</si>
  <si>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</si>
  <si>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</si>
  <si>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</si>
  <si>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</si>
  <si>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</si>
  <si>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</si>
  <si>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</si>
  <si>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</si>
  <si>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</si>
  <si>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</si>
  <si>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</si>
  <si>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</si>
  <si>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</si>
  <si>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</si>
  <si>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</si>
  <si>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</si>
  <si>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</si>
  <si>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</si>
  <si>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</si>
  <si>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</si>
  <si>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</si>
  <si>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</si>
  <si>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</si>
  <si>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</si>
  <si>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</si>
  <si>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</si>
  <si>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</si>
  <si>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</si>
  <si>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</si>
  <si>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</si>
  <si>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</si>
  <si>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</si>
  <si>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</si>
  <si>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</si>
  <si>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</si>
  <si>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</si>
  <si>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</si>
  <si>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</si>
  <si>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</si>
  <si>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</si>
  <si>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</si>
  <si>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</si>
  <si>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</si>
  <si>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</si>
  <si>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</si>
  <si>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</si>
  <si>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</si>
  <si>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</si>
  <si>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</si>
  <si>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</si>
  <si>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</si>
  <si>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</si>
  <si>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</si>
  <si>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</si>
  <si>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</si>
  <si>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</si>
  <si>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</si>
  <si>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</si>
  <si>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</si>
  <si>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</si>
  <si>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</si>
  <si>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</si>
  <si>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</si>
  <si>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</si>
  <si>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</si>
  <si>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</si>
  <si>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</si>
  <si>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</si>
  <si>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</si>
  <si>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</si>
  <si>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</si>
  <si>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</si>
  <si>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</si>
  <si>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</si>
  <si>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</si>
  <si>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</si>
  <si>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</si>
  <si>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</si>
  <si>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</si>
  <si>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</si>
  <si>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</si>
  <si>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</si>
  <si>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</si>
  <si>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</si>
  <si>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</si>
  <si>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</si>
  <si>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</si>
  <si>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</si>
  <si>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</si>
  <si>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</si>
  <si>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</si>
  <si>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</si>
  <si>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</si>
  <si>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</si>
  <si>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</si>
  <si>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</si>
  <si>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</si>
  <si>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</si>
  <si>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</si>
  <si>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</si>
  <si>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</si>
  <si>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</si>
  <si>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</si>
  <si>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</si>
  <si>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</si>
  <si>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</si>
  <si>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</si>
  <si>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</si>
  <si>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</si>
  <si>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</si>
  <si>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</si>
  <si>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</si>
  <si>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</si>
  <si>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</si>
  <si>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</si>
  <si>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</si>
  <si>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</si>
  <si>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</si>
  <si>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</si>
  <si>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</si>
  <si>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</si>
  <si>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</si>
  <si>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</si>
  <si>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</si>
  <si>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</si>
  <si>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</si>
  <si>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</si>
  <si>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</si>
  <si>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</si>
  <si>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</si>
  <si>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</si>
  <si>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</si>
  <si>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</si>
  <si>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</si>
  <si>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</si>
  <si>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</si>
  <si>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</si>
  <si>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</si>
  <si>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</si>
  <si>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</si>
  <si>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</si>
  <si>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</si>
  <si>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</si>
  <si>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</si>
  <si>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</si>
  <si>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</si>
  <si>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</si>
  <si>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</si>
  <si>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</si>
  <si>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</si>
  <si>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</si>
  <si>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</si>
  <si>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</si>
  <si>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</si>
  <si>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</si>
  <si>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</si>
  <si>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</si>
  <si>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</si>
  <si>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</si>
  <si>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</si>
  <si>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</si>
  <si>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</si>
  <si>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</si>
  <si>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</si>
  <si>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</si>
  <si>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</si>
  <si>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</si>
  <si>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</si>
  <si>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</si>
  <si>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</si>
  <si>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</si>
  <si>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</si>
  <si>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</si>
  <si>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</si>
  <si>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</si>
  <si>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</si>
  <si>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</si>
  <si>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</si>
  <si>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</si>
  <si>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</si>
  <si>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</si>
  <si>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</si>
  <si>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</si>
  <si>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</si>
  <si>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</si>
  <si>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</si>
  <si>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</si>
  <si>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</si>
  <si>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</si>
  <si>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</si>
  <si>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</si>
  <si>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</si>
  <si>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</si>
  <si>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</si>
  <si>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</si>
  <si>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</si>
  <si>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</si>
  <si>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</si>
  <si>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</si>
  <si>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</si>
  <si>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</si>
  <si>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</si>
  <si>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</si>
  <si>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</si>
  <si>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</si>
  <si>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</si>
  <si>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</si>
  <si>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</si>
  <si>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</si>
  <si>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</si>
  <si>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</si>
  <si>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</si>
  <si>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</si>
  <si>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</si>
  <si>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</si>
  <si>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</si>
  <si>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</si>
  <si>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</si>
  <si>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</si>
  <si>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</si>
  <si>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</si>
  <si>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</si>
  <si>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</si>
  <si>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</si>
  <si>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</si>
  <si>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</si>
  <si>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</si>
  <si>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</si>
  <si>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</si>
  <si>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</si>
  <si>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</si>
  <si>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</si>
  <si>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</si>
  <si>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</si>
  <si>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</si>
  <si>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</si>
  <si>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</si>
  <si>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</si>
  <si>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</si>
  <si>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</si>
  <si>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</si>
  <si>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</si>
  <si>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</si>
  <si>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</si>
  <si>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</si>
  <si>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</si>
  <si>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</si>
  <si>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</si>
  <si>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</si>
  <si>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</si>
  <si>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</si>
  <si>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</si>
  <si>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</si>
  <si>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</si>
  <si>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</si>
  <si>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</si>
  <si>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</si>
  <si>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</si>
  <si>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</si>
  <si>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</si>
  <si>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</si>
  <si>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</si>
  <si>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</si>
  <si>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</si>
  <si>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</si>
  <si>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</si>
  <si>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</si>
  <si>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</si>
  <si>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</si>
  <si>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</si>
  <si>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</si>
  <si>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</si>
  <si>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</si>
  <si>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</si>
  <si>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</si>
  <si>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</si>
  <si>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</si>
  <si>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</si>
  <si>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</si>
  <si>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</si>
  <si>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</si>
  <si>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</si>
  <si>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</si>
  <si>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</si>
  <si>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</si>
  <si>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</si>
  <si>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</si>
  <si>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</si>
  <si>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</si>
  <si>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</si>
  <si>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</si>
  <si>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</si>
  <si>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</si>
  <si>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</si>
  <si>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</si>
  <si>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</si>
  <si>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</si>
  <si>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</si>
  <si>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</si>
  <si>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</si>
  <si>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</si>
  <si>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</si>
  <si>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</si>
  <si>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</si>
  <si>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</si>
  <si>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</si>
  <si>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</si>
  <si>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</si>
  <si>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</si>
  <si>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</si>
  <si>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</si>
  <si>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</si>
  <si>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</si>
  <si>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</si>
  <si>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</si>
  <si>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</si>
  <si>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</si>
  <si>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</si>
  <si>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</si>
  <si>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</si>
  <si>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</si>
  <si>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</si>
  <si>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</si>
  <si>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</si>
  <si>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</si>
  <si>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</si>
  <si>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</si>
  <si>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</si>
  <si>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</si>
  <si>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</si>
  <si>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</si>
  <si>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</si>
  <si>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</si>
  <si>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</si>
  <si>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</si>
  <si>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</si>
  <si>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</si>
  <si>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</si>
  <si>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</si>
  <si>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</si>
  <si>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</si>
  <si>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</si>
  <si>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</si>
  <si>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</si>
  <si>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</si>
  <si>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</si>
  <si>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</si>
  <si>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</si>
  <si>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</si>
  <si>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</si>
  <si>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</si>
  <si>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</si>
  <si>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</si>
  <si>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</si>
  <si>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</si>
  <si>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</si>
  <si>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</si>
  <si>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</si>
  <si>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</si>
  <si>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</si>
  <si>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</si>
  <si>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</si>
  <si>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</si>
  <si>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</si>
  <si>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</si>
  <si>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</si>
  <si>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</si>
  <si>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</si>
  <si>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</si>
  <si>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</si>
  <si>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</si>
  <si>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</si>
  <si>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</si>
  <si>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</si>
  <si>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</si>
  <si>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</si>
  <si>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</si>
  <si>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</si>
  <si>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</si>
  <si>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</si>
  <si>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</si>
  <si>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</si>
  <si>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</si>
  <si>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</si>
  <si>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</si>
  <si>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</si>
  <si>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</si>
  <si>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</si>
  <si>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</si>
  <si>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</si>
  <si>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</si>
  <si>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</si>
  <si>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</si>
  <si>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</si>
  <si>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</si>
  <si>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</si>
  <si>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</si>
  <si>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</si>
  <si>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</si>
  <si>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</si>
  <si>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</si>
  <si>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</si>
  <si>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</si>
  <si>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</si>
  <si>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</si>
  <si>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</si>
  <si>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</si>
  <si>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</si>
  <si>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</si>
  <si>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</si>
  <si>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</si>
  <si>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</si>
  <si>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</si>
  <si>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</si>
  <si>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</si>
  <si>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</si>
  <si>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</si>
  <si>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</si>
  <si>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</si>
  <si>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</si>
  <si>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</si>
  <si>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</si>
  <si>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</si>
  <si>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</si>
  <si>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</si>
  <si>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</si>
  <si>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</si>
  <si>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</si>
  <si>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</si>
  <si>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</si>
  <si>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</si>
  <si>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</si>
  <si>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</si>
  <si>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</si>
  <si>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</si>
  <si>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</si>
  <si>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</si>
  <si>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</si>
  <si>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</si>
  <si>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</si>
  <si>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</si>
  <si>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</si>
  <si>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</si>
  <si>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</si>
  <si>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</si>
  <si>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</si>
  <si>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</si>
  <si>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</si>
  <si>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</si>
  <si>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</si>
  <si>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</si>
  <si>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</si>
  <si>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</si>
  <si>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</si>
  <si>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</si>
  <si>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</si>
  <si>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</si>
  <si>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</si>
  <si>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</si>
  <si>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</si>
  <si>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</si>
  <si>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</si>
  <si>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</si>
  <si>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</si>
  <si>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</si>
  <si>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</si>
  <si>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</si>
  <si>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</si>
  <si>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</si>
  <si>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</si>
  <si>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</si>
  <si>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</si>
  <si>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</si>
  <si>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</si>
  <si>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</si>
  <si>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</si>
  <si>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</si>
  <si>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</si>
  <si>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</si>
  <si>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</si>
  <si>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</si>
  <si>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</si>
  <si>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</si>
  <si>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</si>
  <si>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</si>
  <si>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</si>
  <si>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</si>
  <si>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</si>
  <si>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</si>
  <si>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</si>
  <si>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</si>
  <si>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</si>
  <si>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</si>
  <si>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</si>
  <si>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</si>
  <si>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</si>
  <si>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</si>
  <si>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</si>
  <si>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</si>
  <si>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</si>
  <si>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</si>
  <si>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</si>
  <si>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</si>
  <si>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</si>
  <si>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</si>
  <si>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</si>
  <si>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</si>
  <si>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</si>
  <si>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</si>
  <si>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</si>
  <si>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</si>
  <si>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</si>
  <si>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</si>
  <si>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</si>
  <si>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</si>
  <si>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</si>
  <si>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</si>
  <si>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</si>
  <si>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</si>
  <si>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</si>
  <si>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</si>
  <si>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</si>
  <si>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</si>
  <si>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</si>
  <si>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</si>
  <si>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</si>
  <si>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</si>
  <si>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</si>
  <si>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</si>
  <si>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</si>
  <si>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</si>
  <si>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</si>
  <si>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</si>
  <si>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</si>
  <si>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</si>
  <si>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</si>
  <si>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</si>
  <si>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</si>
  <si>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</si>
  <si>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</si>
  <si>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</si>
  <si>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</si>
  <si>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</si>
  <si>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</si>
  <si>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</si>
  <si>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</si>
  <si>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</si>
  <si>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</si>
  <si>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</si>
  <si>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</si>
  <si>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</si>
  <si>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</si>
  <si>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</si>
  <si>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</si>
  <si>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</si>
  <si>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</si>
  <si>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</si>
  <si>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</si>
  <si>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</si>
  <si>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</si>
  <si>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</si>
  <si>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</si>
  <si>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</si>
  <si>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</si>
  <si>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</si>
  <si>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</si>
  <si>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</si>
  <si>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</si>
  <si>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</si>
  <si>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</si>
  <si>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</si>
  <si>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</si>
  <si>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</si>
  <si>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</si>
  <si>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</si>
  <si>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</si>
  <si>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</si>
  <si>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</si>
  <si>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</si>
  <si>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</si>
  <si>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</si>
  <si>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</si>
  <si>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</si>
  <si>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</si>
  <si>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</si>
  <si>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</si>
  <si>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</si>
  <si>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</si>
  <si>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</si>
  <si>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</si>
  <si>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</si>
  <si>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</si>
  <si>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</si>
  <si>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</si>
  <si>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</si>
  <si>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</si>
  <si>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</si>
  <si>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</si>
  <si>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</si>
  <si>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</si>
  <si>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</si>
  <si>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</si>
  <si>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</si>
  <si>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</si>
  <si>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</si>
  <si>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</si>
  <si>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</si>
  <si>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</si>
  <si>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</si>
  <si>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</si>
  <si>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</si>
  <si>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</si>
  <si>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</si>
  <si>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</si>
  <si>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</si>
  <si>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</si>
  <si>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</si>
  <si>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</si>
  <si>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</si>
  <si>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</si>
  <si>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</si>
  <si>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</si>
  <si>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</si>
  <si>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</si>
  <si>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</si>
  <si>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</si>
  <si>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</si>
  <si>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</si>
  <si>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</si>
  <si>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</si>
  <si>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</si>
  <si>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</si>
  <si>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</si>
  <si>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</si>
  <si>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</si>
  <si>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</si>
  <si>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</si>
  <si>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</si>
  <si>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</si>
  <si>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</si>
  <si>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</si>
  <si>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</si>
  <si>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</si>
  <si>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</si>
  <si>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</si>
  <si>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</si>
  <si>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</si>
  <si>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</si>
  <si>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</si>
  <si>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</si>
  <si>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</si>
  <si>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</si>
  <si>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</si>
  <si>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</si>
  <si>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</si>
  <si>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</si>
  <si>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</si>
  <si>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</si>
  <si>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</si>
  <si>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</si>
  <si>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</si>
  <si>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</si>
  <si>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</si>
  <si>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</si>
  <si>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</si>
  <si>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</si>
  <si>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</si>
  <si>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</si>
  <si>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</si>
  <si>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</si>
  <si>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</si>
  <si>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</si>
  <si>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</si>
  <si>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</si>
  <si>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</si>
  <si>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</si>
  <si>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</si>
  <si>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</si>
  <si>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</si>
  <si>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</si>
  <si>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</si>
  <si>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</si>
  <si>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</si>
  <si>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</si>
  <si>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</si>
  <si>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</si>
  <si>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</si>
  <si>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</si>
  <si>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</si>
  <si>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</si>
  <si>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</si>
  <si>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</si>
  <si>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</si>
  <si>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</si>
  <si>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</si>
  <si>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</si>
  <si>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</si>
  <si>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</si>
  <si>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</si>
  <si>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</si>
  <si>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</si>
  <si>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</si>
  <si>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</si>
  <si>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</si>
  <si>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</si>
  <si>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</si>
  <si>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</si>
  <si>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</si>
  <si>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</si>
  <si>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</si>
  <si>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</si>
  <si>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</si>
  <si>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</si>
  <si>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</si>
  <si>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</si>
  <si>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</si>
  <si>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</si>
  <si>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</si>
  <si>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</si>
  <si>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</si>
  <si>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</si>
  <si>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</si>
  <si>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</si>
  <si>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</si>
  <si>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</si>
  <si>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</si>
  <si>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</si>
  <si>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</si>
  <si>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</si>
  <si>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</si>
  <si>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</si>
  <si>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</si>
  <si>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</si>
  <si>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</si>
  <si>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</si>
  <si>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</si>
  <si>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</si>
  <si>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</si>
  <si>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</si>
  <si>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</si>
  <si>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</si>
  <si>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</si>
  <si>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</si>
  <si>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</si>
  <si>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</si>
  <si>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</si>
  <si>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</si>
  <si>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</si>
  <si>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</si>
  <si>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</si>
  <si>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</si>
  <si>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</si>
  <si>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</si>
  <si>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</si>
  <si>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</si>
  <si>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</si>
  <si>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</si>
  <si>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</si>
  <si>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</si>
  <si>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</si>
  <si>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</si>
  <si>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</si>
  <si>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</si>
  <si>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</si>
  <si>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</si>
  <si>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</si>
  <si>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</si>
  <si>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</si>
  <si>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</si>
  <si>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</si>
  <si>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</si>
  <si>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</si>
  <si>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</si>
  <si>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</si>
  <si>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</si>
  <si>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</si>
  <si>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</si>
  <si>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</si>
  <si>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</si>
  <si>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</si>
  <si>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</si>
  <si>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</si>
  <si>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</si>
  <si>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</si>
  <si>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</si>
  <si>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</si>
  <si>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</si>
  <si>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</si>
  <si>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</si>
  <si>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</si>
  <si>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</si>
  <si>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</si>
  <si>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</si>
  <si>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</si>
  <si>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</si>
  <si>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</si>
  <si>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</si>
  <si>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</si>
  <si>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</si>
  <si>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</si>
  <si>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</si>
  <si>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</si>
  <si>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</si>
  <si>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</si>
  <si>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</si>
  <si>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</si>
  <si>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</si>
  <si>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</si>
  <si>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</si>
  <si>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</si>
  <si>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</si>
  <si>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</si>
  <si>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</si>
  <si>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</si>
  <si>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</si>
  <si>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</si>
  <si>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</si>
  <si>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</si>
  <si>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</si>
  <si>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</si>
  <si>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</si>
  <si>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</si>
  <si>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</si>
  <si>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</si>
  <si>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</si>
  <si>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</si>
  <si>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</si>
  <si>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</si>
  <si>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</si>
  <si>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</si>
  <si>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</si>
  <si>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</si>
  <si>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</si>
  <si>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</si>
  <si>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</si>
  <si>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</si>
  <si>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</si>
  <si>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</si>
  <si>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</si>
  <si>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</si>
  <si>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</si>
  <si>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</si>
  <si>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</si>
  <si>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</si>
  <si>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</si>
  <si>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</si>
  <si>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</si>
  <si>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</si>
  <si>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</si>
  <si>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</si>
  <si>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</si>
  <si>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</si>
  <si>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</si>
  <si>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</si>
  <si>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</si>
  <si>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</si>
  <si>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</si>
  <si>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</si>
  <si>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</si>
  <si>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</si>
  <si>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</si>
  <si>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</si>
  <si>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</si>
  <si>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</si>
  <si>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</si>
  <si>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</si>
  <si>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</si>
  <si>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</si>
  <si>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</si>
  <si>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</si>
  <si>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</si>
  <si>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</si>
  <si>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</si>
  <si>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</si>
  <si>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</si>
  <si>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</si>
  <si>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</si>
  <si>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</si>
  <si>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</si>
  <si>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</si>
  <si>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</si>
  <si>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</si>
  <si>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</si>
  <si>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</si>
  <si>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</si>
  <si>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</si>
  <si>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</si>
  <si>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</si>
  <si>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</si>
  <si>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</si>
  <si>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</si>
  <si>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</si>
  <si>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</si>
  <si>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</si>
  <si>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</si>
  <si>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</si>
  <si>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</si>
  <si>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</si>
  <si>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</si>
  <si>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</si>
  <si>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</si>
  <si>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</si>
  <si>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</si>
  <si>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</si>
  <si>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</si>
  <si>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</si>
  <si>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</si>
  <si>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</si>
  <si>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</si>
  <si>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</si>
  <si>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</si>
  <si>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</si>
  <si>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</si>
  <si>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</si>
  <si>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</si>
  <si>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</si>
  <si>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</si>
  <si>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</si>
  <si>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</si>
  <si>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</si>
  <si>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</si>
  <si>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</si>
  <si>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</si>
  <si>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</si>
  <si>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</si>
  <si>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</si>
  <si>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</si>
  <si>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</si>
  <si>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</si>
  <si>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</si>
  <si>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</si>
  <si>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</si>
  <si>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</si>
  <si>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</si>
  <si>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</si>
  <si>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</si>
  <si>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</si>
  <si>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</si>
  <si>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</si>
  <si>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</si>
  <si>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</si>
  <si>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</si>
  <si>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</si>
  <si>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</si>
  <si>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</si>
  <si>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</si>
  <si>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</si>
  <si>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</si>
  <si>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</si>
  <si>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</si>
  <si>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</si>
  <si>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</si>
  <si>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</si>
  <si>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</si>
  <si>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</si>
  <si>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</si>
  <si>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</si>
  <si>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</si>
  <si>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</si>
  <si>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</si>
  <si>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</si>
  <si>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</si>
  <si>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</si>
  <si>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</si>
  <si>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</si>
  <si>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</si>
  <si>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</si>
  <si>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</si>
  <si>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</si>
  <si>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</si>
  <si>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</si>
  <si>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</si>
  <si>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</si>
  <si>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</si>
  <si>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</si>
  <si>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</si>
  <si>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</si>
  <si>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</si>
  <si>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</si>
  <si>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</si>
  <si>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</si>
  <si>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</si>
  <si>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</si>
  <si>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</si>
  <si>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</si>
  <si>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</si>
  <si>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</si>
  <si>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</si>
  <si>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</si>
  <si>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</si>
  <si>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</si>
  <si>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</si>
  <si>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</si>
  <si>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</si>
  <si>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</si>
  <si>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</si>
  <si>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</si>
  <si>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</si>
  <si>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</si>
  <si>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</si>
  <si>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</si>
  <si>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</si>
  <si>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</si>
  <si>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</si>
  <si>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</si>
  <si>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</si>
  <si>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</si>
  <si>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</si>
  <si>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</si>
  <si>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</si>
  <si>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</si>
  <si>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</si>
  <si>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</si>
  <si>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</si>
  <si>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</si>
  <si>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</si>
  <si>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</si>
  <si>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</si>
  <si>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</si>
  <si>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</si>
  <si>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</si>
  <si>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</si>
  <si>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</si>
  <si>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</si>
  <si>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</si>
  <si>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</si>
  <si>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</si>
  <si>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</si>
  <si>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</si>
  <si>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</si>
  <si>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</si>
  <si>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</si>
  <si>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</si>
  <si>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</si>
  <si>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</si>
  <si>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</si>
  <si>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</si>
  <si>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</si>
  <si>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</si>
  <si>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</si>
  <si>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</si>
  <si>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</si>
  <si>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</si>
  <si>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</si>
  <si>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</si>
  <si>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</si>
  <si>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</si>
  <si>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</si>
  <si>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</si>
  <si>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</si>
  <si>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</si>
  <si>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</si>
  <si>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</si>
  <si>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</si>
  <si>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</si>
  <si>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</si>
  <si>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</si>
  <si>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</si>
  <si>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</si>
  <si>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</si>
  <si>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</si>
  <si>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</si>
  <si>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</si>
  <si>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</si>
  <si>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</si>
  <si>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</si>
  <si>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</si>
  <si>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</si>
  <si>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</si>
  <si>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</si>
  <si>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</si>
  <si>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</si>
  <si>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</si>
  <si>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</si>
  <si>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</si>
  <si>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</si>
  <si>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</si>
  <si>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</si>
  <si>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</si>
  <si>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</si>
  <si>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</si>
  <si>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</si>
  <si>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</si>
  <si>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</si>
  <si>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</si>
  <si>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</si>
  <si>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</si>
  <si>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</si>
  <si>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</si>
  <si>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</si>
  <si>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</si>
  <si>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</si>
  <si>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</si>
  <si>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</si>
  <si>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</si>
  <si>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</si>
  <si>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</si>
  <si>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</si>
  <si>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</si>
  <si>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</si>
  <si>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</si>
  <si>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</si>
  <si>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</si>
  <si>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</si>
  <si>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</si>
  <si>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</si>
  <si>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</si>
  <si>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</si>
  <si>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</si>
  <si>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</si>
  <si>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</si>
  <si>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</si>
  <si>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</si>
  <si>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</si>
  <si>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</si>
  <si>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</si>
  <si>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</si>
  <si>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</si>
  <si>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</si>
  <si>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</si>
  <si>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</si>
  <si>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</si>
  <si>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</si>
  <si>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</si>
  <si>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</si>
  <si>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</si>
  <si>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</si>
  <si>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</si>
  <si>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</si>
  <si>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</si>
  <si>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</si>
  <si>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</si>
  <si>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</si>
  <si>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</si>
  <si>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</si>
  <si>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</si>
  <si>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</si>
  <si>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</si>
  <si>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</si>
  <si>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</si>
  <si>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</si>
  <si>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</si>
  <si>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</si>
  <si>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</si>
  <si>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</si>
  <si>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</si>
  <si>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</si>
  <si>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</si>
  <si>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</si>
  <si>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</si>
  <si>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</si>
  <si>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</si>
  <si>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</si>
  <si>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</si>
  <si>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</si>
  <si>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</si>
  <si>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</si>
  <si>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</si>
  <si>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</si>
  <si>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</si>
  <si>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</si>
  <si>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</si>
  <si>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</si>
  <si>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</si>
  <si>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</si>
  <si>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</si>
  <si>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</si>
  <si>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</si>
  <si>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</si>
  <si>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</si>
  <si>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</si>
  <si>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</si>
  <si>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</si>
  <si>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</si>
  <si>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</si>
  <si>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</si>
  <si>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</si>
  <si>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</si>
  <si>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</si>
  <si>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</si>
  <si>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</si>
  <si>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</si>
  <si>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</si>
  <si>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</si>
  <si>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</si>
  <si>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</si>
  <si>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</si>
  <si>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</si>
  <si>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</si>
  <si>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</si>
  <si>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</si>
  <si>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</si>
  <si>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</si>
  <si>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</si>
  <si>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</si>
  <si>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</si>
  <si>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</si>
  <si>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</si>
  <si>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</si>
  <si>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</si>
  <si>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</si>
  <si>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</si>
  <si>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</si>
  <si>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</si>
  <si>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</si>
  <si>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</si>
  <si>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</si>
  <si>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</si>
  <si>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</si>
  <si>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</si>
  <si>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</si>
  <si>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</si>
  <si>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</si>
  <si>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</si>
  <si>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</si>
  <si>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</si>
  <si>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</si>
  <si>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</si>
  <si>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</si>
  <si>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</si>
  <si>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</si>
  <si>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</si>
  <si>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</si>
  <si>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</si>
  <si>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</si>
  <si>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</si>
  <si>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</si>
  <si>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</si>
  <si>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</si>
  <si>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</si>
  <si>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</si>
  <si>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</si>
  <si>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</si>
  <si>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</si>
  <si>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</si>
  <si>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</si>
  <si>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</si>
  <si>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</si>
  <si>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</si>
  <si>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</si>
  <si>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</si>
  <si>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</si>
  <si>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</si>
  <si>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</si>
  <si>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</si>
  <si>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</si>
  <si>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</si>
  <si>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</si>
  <si>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</si>
  <si>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</si>
  <si>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</si>
  <si>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</si>
  <si>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</si>
  <si>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</si>
  <si>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</si>
  <si>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</si>
  <si>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</si>
  <si>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</si>
  <si>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</si>
  <si>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</si>
  <si>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</si>
  <si>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</si>
  <si>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</si>
  <si>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</si>
  <si>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</si>
  <si>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</si>
  <si>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</si>
  <si>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</si>
  <si>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</si>
  <si>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</si>
  <si>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</si>
  <si>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</si>
  <si>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</si>
  <si>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</si>
  <si>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</si>
  <si>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</si>
  <si>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</si>
  <si>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</si>
  <si>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</si>
  <si>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</si>
  <si>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</si>
  <si>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</si>
  <si>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</si>
  <si>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</si>
  <si>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</si>
  <si>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</si>
  <si>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</si>
  <si>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</si>
  <si>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</si>
  <si>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</si>
  <si>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</si>
  <si>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</si>
  <si>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</si>
  <si>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</si>
  <si>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</si>
  <si>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</si>
  <si>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</si>
  <si>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</si>
  <si>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</si>
  <si>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</si>
  <si>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</si>
  <si>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</si>
  <si>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</si>
  <si>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</si>
  <si>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</si>
  <si>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</si>
  <si>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</si>
  <si>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</si>
  <si>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</si>
  <si>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</si>
  <si>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</si>
  <si>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</si>
  <si>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</si>
  <si>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</si>
  <si>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</si>
  <si>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</si>
  <si>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</si>
  <si>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</si>
  <si>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</si>
  <si>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</si>
  <si>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</si>
  <si>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</si>
  <si>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</si>
  <si>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</si>
  <si>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</si>
  <si>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</si>
  <si>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</si>
  <si>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</si>
  <si>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</si>
  <si>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</si>
  <si>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</si>
  <si>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</si>
  <si>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</si>
  <si>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</si>
  <si>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</si>
  <si>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</si>
  <si>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</si>
  <si>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</si>
  <si>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</si>
  <si>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</si>
  <si>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</si>
  <si>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</si>
  <si>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</si>
  <si>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</si>
  <si>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</si>
  <si>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</si>
  <si>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</si>
  <si>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</si>
  <si>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</si>
  <si>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</si>
  <si>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</si>
  <si>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</si>
  <si>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</si>
  <si>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</si>
  <si>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</si>
  <si>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</si>
  <si>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</si>
  <si>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</si>
  <si>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</si>
  <si>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</si>
  <si>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</si>
  <si>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</si>
  <si>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</si>
  <si>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</si>
  <si>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</si>
  <si>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</si>
  <si>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</si>
  <si>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</si>
  <si>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</si>
  <si>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</si>
  <si>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</si>
  <si>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</si>
  <si>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</si>
  <si>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</si>
  <si>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</si>
  <si>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</si>
  <si>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</si>
  <si>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</si>
  <si>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</si>
  <si>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</si>
  <si>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</si>
  <si>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</si>
  <si>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</si>
  <si>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</si>
  <si>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</si>
  <si>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</si>
  <si>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</si>
  <si>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</si>
  <si>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</si>
  <si>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</si>
  <si>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</si>
  <si>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</si>
  <si>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</si>
  <si>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</si>
  <si>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</si>
  <si>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</si>
  <si>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</si>
  <si>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</si>
  <si>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</si>
  <si>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</si>
  <si>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</si>
  <si>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</si>
  <si>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</si>
  <si>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</si>
  <si>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</si>
  <si>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</si>
  <si>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</si>
  <si>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</si>
  <si>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</si>
  <si>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</si>
  <si>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</si>
  <si>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</si>
  <si>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</si>
  <si>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</si>
  <si>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</si>
  <si>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</si>
  <si>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</si>
  <si>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</si>
  <si>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</si>
  <si>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</si>
  <si>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</si>
  <si>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</si>
  <si>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</si>
  <si>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</si>
  <si>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</si>
  <si>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</si>
  <si>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</si>
  <si>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</si>
  <si>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</si>
  <si>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</si>
  <si>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</si>
  <si>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</si>
  <si>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</si>
  <si>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</si>
  <si>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</si>
  <si>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</si>
  <si>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</si>
  <si>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</si>
  <si>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</si>
  <si>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</si>
  <si>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</si>
  <si>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</si>
  <si>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</si>
  <si>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</si>
  <si>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</si>
  <si>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</si>
  <si>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</si>
  <si>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</si>
  <si>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</si>
  <si>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</si>
  <si>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</si>
  <si>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</si>
  <si>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</si>
  <si>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</si>
  <si>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</si>
  <si>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</si>
  <si>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</si>
  <si>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</si>
  <si>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</si>
  <si>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</si>
  <si>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</si>
  <si>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</si>
  <si>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</si>
  <si>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</si>
  <si>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</si>
  <si>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</si>
  <si>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</si>
  <si>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</si>
  <si>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</si>
  <si>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</si>
  <si>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</si>
  <si>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</si>
  <si>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</si>
  <si>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</si>
  <si>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</si>
  <si>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</si>
  <si>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</si>
  <si>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</si>
  <si>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</si>
  <si>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</si>
  <si>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</si>
  <si>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</si>
  <si>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</si>
  <si>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</si>
  <si>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</si>
  <si>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</si>
  <si>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</si>
  <si>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</si>
  <si>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</si>
  <si>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</si>
  <si>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</si>
  <si>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</si>
  <si>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</si>
  <si>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</si>
  <si>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</si>
  <si>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</si>
  <si>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</si>
  <si>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</si>
  <si>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</si>
  <si>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</si>
  <si>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</si>
  <si>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</si>
  <si>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</si>
  <si>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</si>
  <si>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</si>
  <si>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</si>
  <si>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</si>
  <si>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</si>
  <si>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</si>
  <si>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</si>
  <si>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</si>
  <si>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</si>
  <si>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</si>
  <si>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</si>
  <si>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</si>
  <si>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</si>
  <si>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</si>
  <si>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</si>
  <si>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</si>
  <si>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</si>
  <si>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</si>
  <si>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</si>
  <si>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</si>
  <si>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</si>
  <si>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</si>
  <si>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</si>
  <si>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</si>
  <si>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</si>
  <si>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</si>
  <si>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</si>
  <si>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</si>
  <si>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</si>
  <si>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</si>
  <si>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</si>
  <si>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</si>
  <si>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</si>
  <si>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</si>
  <si>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</si>
  <si>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</si>
  <si>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</si>
  <si>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</si>
  <si>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</si>
  <si>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</si>
  <si>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</si>
  <si>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</si>
  <si>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</si>
  <si>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</si>
  <si>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</si>
  <si>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</si>
  <si>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</si>
  <si>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</si>
  <si>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</si>
  <si>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</si>
  <si>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</si>
  <si>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</si>
  <si>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</si>
  <si>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</si>
  <si>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</si>
  <si>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</si>
  <si>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</si>
  <si>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</si>
  <si>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</si>
  <si>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</si>
  <si>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</si>
  <si>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</si>
  <si>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</si>
  <si>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</si>
  <si>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</si>
  <si>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</si>
  <si>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</si>
  <si>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</si>
  <si>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</si>
  <si>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</si>
  <si>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</si>
  <si>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</si>
  <si>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</si>
  <si>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</si>
  <si>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</si>
  <si>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</si>
  <si>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</si>
  <si>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</si>
  <si>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</si>
  <si>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</si>
  <si>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</si>
  <si>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</si>
  <si>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</si>
  <si>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</si>
  <si>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</si>
  <si>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</si>
  <si>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</si>
  <si>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</si>
  <si>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</si>
  <si>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</si>
  <si>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</si>
  <si>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</si>
  <si>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</si>
  <si>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</si>
  <si>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</si>
  <si>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</si>
  <si>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</si>
  <si>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</si>
  <si>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</si>
  <si>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</si>
  <si>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</si>
  <si>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</si>
  <si>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</si>
  <si>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</si>
  <si>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</si>
  <si>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</si>
  <si>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</si>
  <si>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</si>
  <si>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</si>
  <si>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</si>
  <si>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</si>
  <si>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</si>
  <si>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</si>
  <si>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</si>
  <si>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</si>
  <si>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</si>
  <si>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</si>
  <si>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</si>
  <si>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</si>
  <si>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</si>
  <si>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</si>
  <si>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</si>
  <si>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</si>
  <si>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</si>
  <si>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</si>
  <si>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</si>
  <si>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</si>
  <si>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</si>
  <si>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</si>
  <si>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</si>
  <si>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</si>
  <si>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</si>
  <si>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</si>
  <si>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</si>
  <si>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</si>
  <si>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</si>
  <si>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</si>
  <si>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</si>
  <si>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</si>
  <si>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</si>
  <si>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</si>
  <si>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</si>
  <si>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</si>
  <si>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</si>
  <si>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</si>
  <si>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</si>
  <si>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</si>
  <si>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</si>
  <si>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</si>
  <si>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</si>
  <si>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</si>
  <si>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</si>
  <si>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</si>
  <si>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</si>
  <si>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</si>
  <si>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</si>
  <si>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</si>
  <si>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</si>
  <si>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</si>
  <si>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</si>
  <si>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</si>
  <si>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</si>
  <si>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</si>
  <si>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</si>
  <si>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</si>
  <si>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</si>
  <si>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</si>
  <si>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</si>
  <si>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</si>
  <si>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</si>
  <si>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</si>
  <si>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</si>
  <si>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</si>
  <si>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</si>
  <si>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</si>
  <si>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</si>
  <si>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</si>
  <si>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</si>
  <si>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</si>
  <si>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</si>
  <si>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</si>
  <si>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</si>
  <si>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</si>
  <si>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</si>
  <si>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</si>
  <si>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</si>
  <si>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</si>
  <si>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</si>
  <si>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</si>
  <si>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</si>
  <si>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</si>
  <si>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</si>
  <si>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</si>
  <si>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</si>
  <si>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</si>
  <si>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</si>
  <si>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</si>
  <si>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</si>
  <si>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</si>
  <si>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</si>
  <si>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</si>
  <si>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</si>
  <si>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</si>
  <si>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</si>
  <si>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</si>
  <si>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</si>
  <si>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</si>
  <si>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</si>
  <si>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</si>
  <si>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</si>
  <si>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</si>
  <si>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</si>
  <si>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</si>
  <si>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</si>
  <si>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</si>
  <si>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</si>
  <si>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</si>
  <si>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</si>
  <si>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</si>
  <si>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</si>
  <si>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</si>
  <si>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</si>
  <si>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</si>
  <si>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</si>
  <si>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</si>
  <si>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</si>
  <si>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</si>
  <si>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</si>
  <si>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</si>
  <si>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</si>
  <si>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</si>
  <si>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</si>
  <si>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</si>
  <si>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</si>
  <si>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</si>
  <si>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</si>
  <si>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</si>
  <si>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</si>
  <si>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</si>
  <si>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</si>
  <si>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</si>
  <si>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</si>
  <si>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</si>
  <si>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</si>
  <si>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</si>
  <si>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</si>
  <si>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</si>
  <si>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</si>
  <si>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</si>
  <si>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</si>
  <si>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</si>
  <si>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</si>
  <si>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</si>
  <si>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</si>
  <si>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</si>
  <si>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</si>
  <si>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</si>
  <si>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</si>
  <si>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</si>
  <si>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</si>
  <si>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</si>
  <si>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</si>
  <si>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</si>
  <si>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</si>
  <si>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</si>
  <si>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</si>
  <si>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</si>
  <si>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</si>
  <si>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</si>
  <si>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</si>
  <si>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</si>
  <si>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</si>
  <si>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</si>
  <si>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</si>
  <si>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</si>
  <si>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</si>
  <si>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</si>
  <si>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</si>
  <si>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</si>
  <si>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</si>
  <si>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</si>
  <si>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</si>
  <si>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</si>
  <si>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</si>
  <si>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</si>
  <si>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</si>
  <si>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</si>
  <si>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</si>
  <si>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</si>
  <si>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</si>
  <si>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</si>
  <si>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</si>
  <si>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</si>
  <si>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</si>
  <si>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</si>
  <si>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</si>
  <si>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</si>
  <si>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</si>
  <si>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</si>
  <si>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</si>
  <si>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</si>
  <si>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</si>
  <si>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</si>
  <si>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</si>
  <si>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</si>
  <si>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</si>
  <si>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</si>
  <si>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</si>
  <si>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</si>
  <si>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</si>
  <si>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</si>
  <si>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</si>
  <si>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</si>
  <si>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</si>
  <si>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</si>
  <si>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</si>
  <si>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</si>
  <si>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</si>
  <si>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</si>
  <si>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</si>
  <si>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</si>
  <si>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</si>
  <si>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</si>
  <si>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</si>
  <si>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</si>
  <si>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</si>
  <si>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</si>
  <si>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</si>
  <si>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</si>
  <si>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</si>
  <si>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</si>
  <si>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</si>
  <si>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</si>
  <si>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</si>
  <si>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</si>
  <si>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</si>
  <si>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</si>
  <si>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</si>
  <si>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</si>
  <si>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</si>
  <si>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</si>
  <si>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</si>
  <si>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</si>
  <si>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</si>
  <si>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</si>
  <si>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</si>
  <si>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</si>
  <si>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</si>
  <si>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</si>
  <si>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</si>
  <si>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</si>
  <si>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</si>
  <si>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</si>
  <si>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</si>
  <si>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</si>
  <si>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</si>
  <si>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</si>
  <si>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</si>
  <si>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</si>
  <si>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</si>
  <si>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</si>
  <si>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</si>
  <si>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</si>
  <si>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</si>
  <si>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</si>
  <si>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</si>
  <si>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</si>
  <si>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</si>
  <si>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</si>
  <si>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</si>
  <si>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</si>
  <si>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</si>
  <si>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</si>
  <si>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</si>
  <si>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</si>
  <si>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</si>
  <si>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</si>
  <si>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</si>
  <si>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</si>
  <si>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</si>
  <si>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</si>
  <si>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</si>
  <si>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</si>
  <si>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</si>
  <si>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</si>
  <si>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</si>
  <si>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</si>
  <si>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</si>
  <si>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</si>
  <si>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</si>
  <si>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</si>
  <si>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</si>
  <si>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</si>
  <si>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</si>
  <si>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</si>
  <si>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</si>
  <si>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</si>
  <si>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</si>
  <si>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</si>
  <si>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</si>
  <si>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</si>
  <si>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</si>
  <si>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</si>
  <si>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</si>
  <si>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</si>
  <si>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</si>
  <si>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</si>
  <si>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</si>
  <si>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</si>
  <si>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</si>
  <si>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</si>
  <si>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</si>
  <si>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</si>
  <si>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</si>
  <si>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</si>
  <si>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</si>
  <si>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</si>
  <si>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</si>
  <si>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</si>
  <si>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</si>
  <si>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</si>
  <si>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</si>
  <si>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</si>
  <si>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</si>
  <si>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</si>
  <si>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</si>
  <si>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</si>
  <si>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</si>
  <si>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</si>
  <si>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</si>
  <si>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</si>
  <si>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</si>
  <si>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</si>
  <si>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</si>
  <si>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</si>
  <si>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</si>
  <si>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</si>
  <si>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</si>
  <si>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</si>
  <si>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</si>
  <si>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</si>
  <si>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</si>
  <si>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</si>
  <si>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</si>
  <si>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</si>
  <si>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</si>
  <si>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</si>
  <si>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</si>
  <si>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</si>
  <si>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</si>
  <si>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</si>
  <si>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</si>
  <si>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</si>
  <si>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</si>
  <si>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</si>
  <si>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</si>
  <si>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</si>
  <si>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</si>
  <si>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</si>
  <si>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</si>
  <si>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</si>
  <si>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</si>
  <si>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</si>
  <si>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</si>
  <si>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</si>
  <si>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</si>
  <si>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</si>
  <si>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</si>
  <si>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</si>
  <si>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</si>
  <si>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</si>
  <si>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</si>
  <si>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</si>
  <si>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</si>
  <si>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</si>
  <si>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</si>
  <si>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</si>
  <si>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</si>
  <si>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</si>
  <si>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</si>
  <si>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</si>
  <si>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</si>
  <si>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</si>
  <si>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</si>
  <si>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</si>
  <si>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</si>
  <si>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</si>
  <si>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</si>
  <si>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</si>
  <si>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</si>
  <si>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</si>
  <si>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</si>
  <si>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</si>
  <si>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</si>
  <si>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</si>
  <si>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</si>
  <si>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</si>
  <si>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</si>
  <si>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</si>
  <si>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</si>
  <si>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</si>
  <si>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</si>
  <si>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</si>
  <si>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</si>
  <si>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</si>
  <si>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</si>
  <si>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</si>
  <si>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</si>
  <si>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</si>
  <si>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</si>
  <si>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</si>
  <si>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</si>
  <si>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</si>
  <si>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</si>
  <si>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</si>
  <si>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</si>
  <si>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</si>
  <si>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</si>
  <si>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</si>
  <si>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</si>
  <si>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</si>
  <si>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</si>
  <si>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</si>
  <si>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</si>
  <si>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</si>
  <si>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</si>
  <si>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</si>
  <si>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</si>
  <si>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</si>
  <si>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</si>
  <si>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</si>
  <si>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</si>
  <si>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</si>
  <si>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</si>
  <si>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</si>
  <si>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</si>
  <si>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</si>
  <si>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</si>
  <si>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</si>
  <si>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</si>
  <si>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</si>
  <si>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</si>
  <si>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</si>
  <si>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</si>
  <si>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</si>
  <si>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</si>
  <si>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</si>
  <si>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</si>
  <si>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</si>
  <si>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</si>
  <si>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</si>
  <si>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</si>
  <si>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</si>
  <si>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</si>
  <si>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</si>
  <si>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</si>
  <si>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</si>
  <si>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</si>
  <si>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</si>
  <si>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</si>
  <si>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</si>
  <si>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</si>
  <si>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</si>
  <si>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</si>
  <si>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</si>
  <si>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</si>
  <si>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</si>
  <si>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</si>
  <si>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</si>
  <si>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</si>
  <si>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</si>
  <si>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</si>
  <si>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</si>
  <si>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</si>
  <si>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</si>
  <si>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</si>
  <si>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</si>
  <si>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</si>
  <si>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</si>
  <si>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</si>
  <si>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</si>
  <si>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</si>
  <si>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</si>
  <si>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</si>
  <si>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</si>
  <si>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</si>
  <si>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</si>
  <si>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</si>
  <si>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</si>
  <si>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</si>
  <si>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</si>
  <si>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</si>
  <si>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</si>
  <si>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</si>
  <si>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</si>
  <si>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</si>
  <si>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</si>
  <si>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</si>
  <si>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</si>
  <si>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</si>
  <si>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</si>
  <si>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</si>
  <si>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</si>
  <si>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</si>
  <si>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</si>
  <si>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</si>
  <si>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</si>
  <si>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</si>
  <si>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</si>
  <si>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</si>
  <si>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</si>
  <si>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</si>
  <si>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</si>
  <si>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</si>
  <si>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</si>
  <si>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</si>
  <si>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</si>
  <si>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</si>
  <si>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</si>
  <si>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</si>
  <si>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</si>
  <si>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</si>
  <si>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</si>
  <si>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</si>
  <si>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</si>
  <si>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</si>
  <si>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</si>
  <si>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</si>
  <si>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</si>
  <si>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</si>
  <si>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</si>
  <si>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</si>
  <si>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</si>
  <si>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</si>
  <si>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</si>
  <si>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</si>
  <si>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</si>
  <si>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</si>
  <si>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</si>
  <si>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</si>
  <si>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</si>
  <si>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</si>
  <si>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</si>
  <si>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</si>
  <si>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</si>
  <si>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</si>
  <si>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</si>
  <si>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</si>
  <si>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</si>
  <si>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</si>
  <si>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</si>
  <si>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</si>
  <si>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</si>
  <si>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</si>
  <si>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</si>
  <si>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</si>
  <si>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</si>
  <si>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</si>
  <si>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</si>
  <si>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</si>
  <si>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</si>
  <si>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</si>
  <si>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</si>
  <si>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</si>
  <si>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</si>
  <si>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</si>
  <si>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</si>
  <si>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</si>
  <si>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</si>
  <si>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</si>
  <si>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</si>
  <si>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</si>
  <si>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</si>
  <si>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</si>
  <si>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</si>
  <si>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</si>
  <si>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</si>
  <si>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</si>
  <si>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</si>
  <si>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</si>
  <si>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</si>
  <si>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</si>
  <si>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</si>
  <si>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</si>
  <si>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</si>
  <si>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</si>
  <si>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</si>
  <si>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</si>
  <si>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</si>
  <si>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</si>
  <si>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</si>
  <si>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</si>
  <si>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</si>
  <si>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</si>
  <si>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</si>
  <si>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</si>
  <si>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</si>
  <si>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</si>
  <si>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</si>
  <si>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</si>
  <si>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</si>
  <si>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</si>
  <si>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</si>
  <si>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</si>
  <si>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</si>
  <si>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</si>
  <si>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</si>
  <si>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</si>
  <si>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</si>
  <si>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</si>
  <si>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</si>
  <si>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</si>
  <si>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</si>
  <si>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</si>
  <si>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</si>
  <si>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</si>
  <si>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</si>
  <si>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</si>
  <si>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</si>
  <si>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</si>
  <si>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</si>
  <si>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</si>
  <si>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</si>
  <si>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</si>
  <si>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</si>
  <si>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</si>
  <si>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</si>
  <si>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</si>
  <si>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</si>
  <si>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</si>
  <si>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</si>
  <si>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</si>
  <si>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</si>
  <si>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</si>
  <si>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</si>
  <si>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</si>
  <si>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</si>
  <si>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</si>
  <si>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</si>
  <si>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</si>
  <si>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</si>
  <si>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</si>
  <si>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</si>
  <si>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</si>
  <si>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</si>
  <si>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</si>
  <si>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</si>
  <si>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</si>
  <si>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</si>
  <si>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</si>
  <si>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</si>
  <si>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</si>
  <si>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</si>
  <si>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</si>
  <si>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</si>
  <si>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</si>
  <si>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</si>
  <si>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</si>
  <si>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</si>
  <si>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</si>
  <si>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</si>
  <si>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</si>
  <si>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</si>
  <si>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</si>
  <si>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</si>
  <si>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</si>
  <si>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</si>
  <si>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</si>
  <si>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</si>
  <si>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</si>
  <si>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</si>
  <si>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</si>
  <si>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</si>
  <si>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</si>
  <si>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</si>
  <si>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</si>
  <si>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</si>
  <si>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</si>
  <si>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</si>
  <si>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</si>
  <si>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</si>
  <si>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</si>
  <si>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</si>
  <si>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</si>
  <si>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</si>
  <si>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</si>
  <si>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</si>
  <si>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</si>
  <si>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</si>
  <si>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</si>
  <si>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</si>
  <si>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</si>
  <si>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</si>
  <si>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</si>
  <si>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</si>
  <si>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</si>
  <si>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</si>
  <si>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</si>
  <si>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</si>
  <si>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</si>
  <si>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</si>
  <si>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</si>
  <si>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</si>
  <si>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</si>
  <si>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</si>
  <si>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</si>
  <si>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</si>
  <si>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</si>
  <si>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</si>
  <si>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</si>
  <si>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</si>
  <si>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</si>
  <si>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</si>
  <si>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</si>
  <si>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</si>
  <si>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</si>
  <si>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</si>
  <si>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</si>
  <si>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</si>
  <si>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</si>
  <si>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</si>
  <si>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</si>
  <si>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</si>
  <si>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</si>
  <si>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</si>
  <si>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</si>
  <si>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</si>
  <si>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</si>
  <si>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</si>
  <si>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</si>
  <si>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</si>
  <si>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</si>
  <si>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</si>
  <si>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</si>
  <si>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</si>
  <si>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</si>
  <si>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</si>
  <si>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</si>
  <si>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</si>
  <si>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</si>
  <si>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</si>
  <si>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</si>
  <si>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</si>
  <si>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</si>
  <si>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</si>
  <si>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</si>
  <si>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</si>
  <si>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</si>
  <si>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</si>
  <si>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</si>
  <si>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</si>
  <si>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</si>
  <si>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</si>
  <si>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</si>
  <si>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</si>
  <si>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</si>
  <si>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</si>
  <si>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</si>
  <si>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</si>
  <si>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</si>
  <si>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</si>
  <si>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</si>
  <si>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</si>
  <si>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</si>
  <si>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</si>
  <si>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</si>
  <si>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</si>
  <si>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</si>
  <si>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</si>
  <si>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</si>
  <si>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</si>
  <si>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</si>
  <si>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</si>
  <si>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</si>
  <si>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</si>
  <si>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</si>
  <si>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</si>
  <si>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</si>
  <si>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</si>
  <si>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</si>
  <si>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</si>
  <si>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</si>
  <si>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</si>
  <si>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</si>
  <si>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</si>
  <si>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</si>
  <si>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</si>
  <si>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</si>
  <si>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</si>
  <si>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</si>
  <si>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</si>
  <si>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</si>
  <si>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</si>
  <si>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</si>
  <si>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</si>
  <si>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</si>
  <si>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</si>
  <si>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</si>
  <si>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</si>
  <si>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</si>
  <si>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</si>
  <si>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</si>
  <si>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</si>
  <si>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</si>
  <si>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</si>
  <si>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</si>
  <si>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</si>
  <si>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</si>
  <si>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</si>
  <si>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</si>
  <si>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</si>
  <si>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</si>
  <si>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</si>
  <si>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</si>
  <si>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</si>
  <si>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</si>
  <si>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</si>
  <si>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</si>
  <si>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</si>
  <si>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</si>
  <si>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</si>
  <si>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</si>
  <si>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</si>
  <si>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</si>
  <si>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</si>
  <si>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</si>
  <si>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</si>
  <si>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</si>
  <si>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</si>
  <si>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</si>
  <si>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</si>
  <si>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</si>
  <si>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</si>
  <si>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</si>
  <si>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</si>
  <si>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</si>
  <si>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</si>
  <si>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</si>
  <si>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</si>
  <si>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</si>
  <si>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</si>
  <si>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</si>
  <si>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</si>
  <si>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</si>
  <si>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</si>
  <si>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</si>
  <si>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</si>
  <si>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</si>
  <si>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</si>
  <si>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</si>
  <si>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</si>
  <si>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</si>
  <si>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</si>
  <si>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</si>
  <si>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</si>
  <si>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</si>
  <si>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</si>
  <si>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</si>
  <si>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</si>
  <si>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</si>
  <si>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</si>
  <si>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</si>
  <si>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</si>
  <si>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</si>
  <si>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</si>
  <si>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</si>
  <si>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</si>
  <si>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</si>
  <si>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</si>
  <si>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</si>
  <si>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</si>
  <si>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</si>
  <si>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</si>
  <si>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</si>
  <si>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</si>
  <si>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</si>
  <si>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</si>
  <si>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</si>
  <si>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</si>
  <si>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</si>
  <si>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</si>
  <si>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</si>
  <si>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</si>
  <si>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</si>
  <si>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</si>
  <si>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</si>
  <si>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</si>
  <si>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</si>
  <si>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</si>
  <si>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</si>
  <si>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</si>
  <si>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</si>
  <si>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</si>
  <si>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</si>
  <si>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</si>
  <si>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</si>
  <si>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</si>
  <si>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</si>
  <si>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</si>
  <si>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</si>
  <si>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</si>
  <si>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</si>
  <si>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</si>
  <si>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</si>
  <si>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</si>
  <si>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</si>
  <si>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</si>
  <si>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</si>
  <si>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</si>
  <si>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</si>
  <si>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</si>
  <si>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</si>
  <si>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</si>
  <si>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</si>
  <si>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</si>
  <si>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</si>
  <si>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</si>
  <si>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</si>
  <si>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</si>
  <si>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</si>
  <si>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</si>
  <si>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</si>
  <si>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</si>
  <si>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</si>
  <si>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</si>
  <si>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</si>
  <si>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</si>
  <si>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</si>
  <si>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</si>
  <si>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</si>
  <si>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</si>
  <si>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</si>
  <si>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</si>
  <si>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</si>
  <si>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</si>
  <si>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</si>
  <si>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</si>
  <si>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</si>
  <si>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</si>
  <si>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</si>
  <si>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</si>
  <si>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</si>
  <si>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</si>
  <si>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</si>
  <si>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</si>
  <si>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</si>
  <si>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</si>
  <si>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</si>
  <si>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</si>
  <si>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</si>
  <si>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</si>
  <si>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</si>
  <si>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</si>
  <si>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</si>
  <si>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</si>
  <si>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</si>
  <si>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</si>
  <si>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</si>
  <si>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</si>
  <si>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</si>
  <si>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</si>
  <si>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</si>
  <si>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</si>
  <si>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</si>
  <si>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</si>
  <si>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</si>
  <si>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</si>
  <si>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</si>
  <si>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</si>
  <si>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</si>
  <si>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</si>
  <si>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</si>
  <si>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</si>
  <si>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</si>
  <si>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</si>
  <si>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</si>
  <si>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</si>
  <si>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</si>
  <si>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</si>
  <si>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</si>
  <si>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</si>
  <si>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</si>
  <si>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</si>
  <si>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</si>
  <si>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</si>
  <si>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</si>
  <si>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</si>
  <si>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</si>
  <si>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</si>
  <si>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</si>
  <si>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</si>
  <si>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</si>
  <si>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</si>
  <si>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</si>
  <si>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</si>
  <si>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</si>
  <si>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</si>
  <si>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</si>
  <si>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</si>
  <si>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</si>
  <si>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</si>
  <si>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</si>
  <si>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</si>
  <si>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</si>
  <si>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</si>
  <si>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</si>
  <si>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</si>
  <si>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</si>
  <si>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</si>
  <si>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</si>
  <si>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</si>
  <si>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</si>
  <si>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</si>
  <si>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</si>
  <si>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</si>
  <si>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</si>
  <si>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</si>
  <si>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</si>
  <si>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</si>
  <si>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</si>
  <si>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</si>
  <si>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</si>
  <si>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</si>
  <si>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</si>
  <si>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</si>
  <si>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</si>
  <si>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</si>
  <si>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</si>
  <si>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</si>
  <si>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</si>
  <si>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</si>
  <si>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</si>
  <si>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</si>
  <si>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</si>
  <si>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</si>
  <si>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</si>
  <si>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</si>
  <si>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</si>
  <si>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</si>
  <si>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</si>
  <si>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</si>
  <si>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</si>
  <si>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</si>
  <si>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</si>
  <si>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</si>
  <si>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</si>
  <si>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</si>
  <si>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</si>
  <si>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</si>
  <si>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</si>
  <si>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</si>
  <si>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</si>
  <si>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</si>
  <si>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</si>
  <si>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</si>
  <si>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</si>
  <si>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</si>
  <si>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</si>
  <si>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</si>
  <si>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</si>
  <si>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</si>
  <si>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</si>
  <si>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</si>
  <si>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</si>
  <si>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</si>
  <si>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</si>
  <si>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</si>
  <si>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</si>
  <si>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</si>
  <si>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</si>
  <si>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</si>
  <si>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</si>
  <si>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</si>
  <si>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</si>
  <si>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</si>
  <si>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</si>
  <si>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</si>
  <si>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</si>
  <si>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</si>
  <si>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</si>
  <si>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</si>
  <si>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</si>
  <si>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</si>
  <si>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</si>
  <si>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</si>
  <si>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</si>
  <si>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</si>
  <si>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</si>
  <si>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</si>
  <si>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</si>
  <si>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</si>
  <si>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</si>
  <si>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</si>
  <si>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</si>
  <si>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</si>
  <si>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</si>
  <si>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</si>
  <si>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</si>
  <si>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</si>
  <si>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</si>
  <si>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</si>
  <si>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</si>
  <si>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</si>
  <si>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</si>
  <si>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</si>
  <si>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</si>
  <si>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</si>
  <si>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</si>
  <si>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</si>
  <si>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</si>
  <si>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</si>
  <si>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</si>
  <si>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</si>
  <si>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</si>
  <si>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</si>
  <si>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</si>
  <si>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</si>
  <si>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</si>
  <si>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</si>
  <si>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</si>
  <si>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</si>
  <si>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</si>
  <si>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</si>
  <si>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</si>
  <si>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</si>
  <si>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</si>
  <si>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</si>
  <si>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</si>
  <si>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</si>
  <si>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</si>
  <si>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</si>
  <si>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</si>
  <si>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</si>
  <si>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</si>
  <si>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</si>
  <si>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</si>
  <si>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</si>
  <si>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</si>
  <si>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</si>
  <si>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</si>
  <si>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</si>
  <si>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</si>
  <si>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</si>
  <si>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</si>
  <si>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</si>
  <si>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</si>
  <si>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</si>
  <si>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</si>
  <si>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</si>
  <si>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</si>
  <si>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</si>
  <si>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</si>
  <si>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</si>
  <si>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</si>
  <si>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</si>
  <si>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</si>
  <si>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</si>
  <si>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</si>
  <si>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</si>
  <si>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</si>
  <si>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</si>
  <si>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</si>
  <si>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</si>
  <si>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</si>
  <si>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</si>
  <si>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</si>
  <si>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</si>
  <si>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</si>
  <si>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</si>
  <si>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</si>
  <si>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</si>
  <si>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</si>
  <si>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</si>
  <si>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</si>
  <si>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</si>
  <si>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</si>
  <si>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</si>
  <si>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</si>
  <si>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</si>
  <si>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</si>
  <si>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</si>
  <si>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</si>
  <si>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</si>
  <si>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</si>
  <si>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</si>
  <si>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</si>
  <si>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</si>
  <si>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</si>
  <si>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</si>
  <si>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</si>
  <si>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</si>
  <si>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</si>
  <si>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</si>
  <si>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</si>
  <si>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</si>
  <si>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</si>
  <si>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</si>
  <si>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</si>
  <si>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</si>
  <si>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</si>
  <si>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</si>
  <si>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</si>
  <si>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</si>
  <si>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</si>
  <si>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</si>
  <si>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</si>
  <si>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</si>
  <si>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</si>
  <si>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</si>
  <si>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</si>
  <si>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</si>
  <si>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</si>
  <si>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</si>
  <si>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</si>
  <si>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</si>
  <si>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</si>
  <si>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</si>
  <si>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</si>
  <si>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</si>
  <si>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</si>
  <si>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</si>
  <si>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</si>
  <si>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</si>
  <si>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</si>
  <si>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</si>
  <si>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</si>
  <si>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</si>
  <si>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</si>
  <si>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</si>
  <si>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</si>
  <si>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</si>
  <si>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</si>
  <si>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</si>
  <si>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</si>
  <si>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</si>
  <si>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</si>
  <si>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</si>
  <si>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</si>
  <si>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</si>
  <si>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</si>
  <si>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</si>
  <si>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</si>
  <si>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</si>
  <si>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</si>
  <si>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</si>
  <si>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</si>
  <si>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</si>
  <si>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</si>
  <si>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</si>
  <si>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</si>
  <si>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</si>
  <si>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</si>
  <si>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</si>
  <si>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</si>
  <si>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</si>
  <si>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</si>
  <si>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</si>
  <si>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</si>
  <si>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</si>
  <si>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</si>
  <si>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</si>
  <si>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</si>
  <si>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</si>
  <si>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</si>
  <si>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</si>
  <si>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</si>
  <si>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</si>
  <si>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</si>
  <si>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</si>
  <si>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</si>
  <si>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</si>
  <si>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</si>
  <si>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</si>
  <si>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</si>
  <si>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</si>
  <si>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</si>
  <si>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</si>
  <si>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</si>
  <si>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</si>
  <si>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</si>
  <si>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</si>
  <si>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</si>
  <si>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</si>
  <si>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</si>
  <si>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</si>
  <si>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</si>
  <si>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</si>
  <si>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</si>
  <si>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</si>
  <si>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</si>
  <si>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</si>
  <si>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</si>
  <si>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</si>
  <si>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</si>
  <si>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</si>
  <si>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</si>
  <si>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</si>
  <si>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</si>
  <si>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</si>
  <si>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</si>
  <si>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</si>
  <si>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</si>
  <si>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</si>
  <si>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</si>
  <si>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</si>
  <si>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</si>
  <si>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</si>
  <si>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</si>
  <si>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</si>
  <si>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</si>
  <si>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</si>
  <si>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</si>
  <si>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</si>
  <si>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</si>
  <si>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</si>
  <si>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</si>
  <si>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</si>
  <si>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</si>
  <si>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</si>
  <si>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</si>
  <si>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</si>
  <si>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</si>
  <si>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</si>
  <si>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</si>
  <si>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</si>
  <si>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</si>
  <si>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</si>
  <si>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</si>
  <si>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</si>
  <si>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</si>
  <si>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</si>
  <si>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</si>
  <si>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</si>
  <si>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</si>
  <si>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</si>
  <si>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</si>
  <si>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</si>
  <si>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</si>
  <si>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</si>
  <si>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</si>
  <si>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</si>
  <si>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</si>
  <si>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</si>
  <si>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</si>
  <si>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</si>
  <si>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</si>
  <si>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</si>
  <si>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</si>
  <si>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</si>
  <si>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</si>
  <si>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</si>
  <si>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</si>
  <si>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</si>
  <si>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</si>
  <si>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</si>
  <si>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</si>
  <si>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</si>
  <si>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</si>
  <si>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</si>
  <si>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</si>
  <si>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</si>
  <si>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</si>
  <si>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</si>
  <si>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</si>
  <si>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</si>
  <si>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</si>
  <si>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</si>
  <si>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</si>
  <si>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</si>
  <si>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</si>
  <si>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</si>
  <si>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</si>
  <si>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</si>
  <si>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</si>
  <si>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</si>
  <si>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</si>
  <si>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</si>
  <si>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</si>
  <si>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</si>
  <si>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</si>
  <si>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</si>
  <si>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</si>
  <si>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</si>
  <si>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</si>
  <si>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</si>
  <si>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</si>
  <si>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</si>
  <si>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</si>
  <si>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</si>
  <si>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</si>
  <si>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</si>
  <si>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</si>
  <si>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</si>
  <si>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</si>
  <si>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</si>
  <si>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</si>
  <si>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</si>
  <si>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</si>
  <si>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</si>
  <si>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</si>
  <si>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</si>
  <si>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</si>
  <si>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</si>
  <si>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</si>
  <si>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</si>
  <si>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</si>
  <si>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</si>
  <si>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</si>
  <si>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</si>
  <si>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</si>
  <si>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</si>
  <si>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</si>
  <si>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</si>
  <si>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</si>
  <si>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</si>
  <si>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</si>
  <si>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</si>
  <si>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</si>
  <si>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</si>
  <si>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</si>
  <si>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</si>
  <si>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</si>
  <si>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</si>
  <si>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</si>
  <si>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</si>
  <si>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</si>
  <si>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</si>
  <si>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</si>
  <si>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</si>
  <si>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</si>
  <si>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</si>
  <si>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</si>
  <si>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</si>
  <si>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</si>
  <si>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</si>
  <si>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</si>
  <si>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</si>
  <si>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</si>
  <si>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</si>
  <si>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</si>
  <si>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</si>
  <si>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</si>
  <si>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</si>
  <si>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</si>
  <si>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</si>
  <si>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</si>
  <si>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</si>
  <si>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</si>
  <si>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</si>
  <si>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</si>
  <si>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</si>
  <si>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</si>
  <si>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</si>
  <si>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</si>
  <si>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</si>
  <si>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</si>
  <si>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</si>
  <si>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</si>
  <si>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</si>
  <si>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</si>
  <si>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</si>
  <si>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</si>
  <si>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</si>
  <si>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</si>
  <si>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</si>
  <si>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</si>
  <si>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</si>
  <si>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</si>
  <si>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</si>
  <si>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</si>
  <si>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</si>
  <si>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</si>
  <si>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</si>
  <si>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</si>
  <si>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</si>
  <si>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</si>
  <si>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</si>
  <si>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</si>
  <si>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</si>
  <si>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</si>
  <si>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</si>
  <si>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</si>
  <si>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</si>
  <si>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</si>
  <si>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</si>
  <si>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</si>
  <si>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</si>
  <si>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</si>
  <si>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</si>
  <si>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</si>
  <si>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</si>
  <si>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</si>
  <si>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</si>
  <si>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</si>
  <si>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</si>
  <si>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</si>
  <si>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</si>
  <si>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</si>
  <si>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</si>
  <si>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</si>
  <si>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</si>
  <si>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</si>
  <si>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</si>
  <si>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</si>
  <si>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</si>
  <si>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</si>
  <si>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</si>
  <si>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</si>
  <si>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</si>
  <si>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</si>
  <si>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</si>
  <si>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</si>
  <si>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</si>
  <si>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</si>
  <si>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</si>
  <si>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</si>
  <si>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</si>
  <si>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</si>
  <si>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</si>
  <si>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</si>
  <si>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</si>
  <si>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</si>
  <si>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</si>
  <si>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</si>
  <si>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</si>
  <si>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</si>
  <si>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</si>
  <si>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</si>
  <si>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</si>
  <si>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</si>
  <si>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</si>
  <si>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</si>
  <si>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</si>
  <si>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</si>
  <si>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</si>
  <si>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</si>
  <si>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</si>
  <si>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</si>
  <si>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</si>
  <si>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</si>
  <si>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</si>
  <si>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</si>
  <si>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</si>
  <si>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</si>
  <si>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</si>
  <si>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</si>
  <si>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</si>
  <si>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</si>
  <si>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</si>
  <si>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</si>
  <si>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</si>
  <si>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</si>
  <si>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</si>
  <si>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</si>
  <si>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</si>
  <si>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</si>
  <si>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</si>
  <si>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</si>
  <si>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</si>
  <si>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</si>
  <si>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</si>
  <si>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</si>
  <si>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</si>
  <si>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</si>
  <si>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</si>
  <si>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</si>
  <si>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</si>
  <si>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</si>
  <si>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</si>
  <si>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</si>
  <si>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</si>
  <si>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</si>
  <si>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</si>
  <si>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</si>
  <si>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</si>
  <si>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</si>
  <si>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</si>
  <si>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</si>
  <si>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</si>
  <si>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</si>
  <si>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</si>
  <si>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</si>
  <si>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</si>
  <si>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</si>
  <si>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</si>
  <si>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</si>
  <si>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</si>
  <si>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</si>
  <si>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</si>
  <si>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</si>
  <si>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</si>
  <si>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</si>
  <si>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</si>
  <si>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</si>
  <si>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</si>
  <si>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</si>
  <si>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</si>
  <si>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</si>
  <si>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</si>
  <si>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</si>
  <si>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</si>
  <si>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</si>
  <si>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</si>
  <si>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</si>
  <si>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</si>
  <si>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</si>
  <si>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</si>
  <si>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</si>
  <si>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</si>
  <si>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</si>
  <si>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</si>
  <si>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</si>
  <si>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</si>
  <si>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</si>
  <si>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</si>
  <si>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</si>
  <si>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</si>
  <si>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</si>
  <si>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</si>
  <si>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</si>
  <si>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</si>
  <si>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</si>
  <si>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</si>
  <si>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</si>
  <si>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</si>
  <si>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</si>
  <si>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</si>
  <si>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</si>
  <si>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</si>
  <si>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</si>
  <si>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</si>
  <si>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</si>
  <si>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</si>
  <si>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</si>
  <si>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</si>
  <si>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</si>
  <si>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</si>
  <si>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</si>
  <si>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</si>
  <si>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</si>
  <si>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</si>
  <si>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</si>
  <si>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</si>
  <si>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</si>
  <si>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</si>
  <si>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</si>
  <si>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</si>
  <si>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</si>
  <si>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</si>
  <si>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</si>
  <si>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</si>
  <si>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</si>
  <si>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</si>
  <si>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</si>
  <si>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</si>
  <si>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</si>
  <si>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</si>
  <si>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</si>
  <si>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</si>
  <si>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</si>
  <si>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</si>
  <si>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</si>
  <si>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</si>
  <si>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</si>
  <si>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</si>
  <si>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</si>
  <si>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</si>
  <si>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</si>
  <si>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</si>
  <si>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</si>
  <si>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</si>
  <si>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</si>
  <si>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</si>
  <si>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</si>
  <si>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</si>
  <si>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</si>
  <si>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</si>
  <si>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</si>
  <si>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</si>
  <si>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</si>
  <si>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</si>
  <si>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</si>
  <si>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</si>
  <si>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</si>
  <si>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</si>
  <si>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</si>
  <si>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</si>
  <si>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</si>
  <si>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</si>
  <si>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</si>
  <si>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</si>
  <si>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</si>
  <si>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</si>
  <si>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</si>
  <si>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</si>
  <si>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</si>
  <si>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</si>
  <si>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</si>
  <si>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</si>
  <si>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</si>
  <si>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</si>
  <si>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</si>
  <si>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</si>
  <si>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</si>
  <si>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</si>
  <si>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</si>
  <si>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</si>
  <si>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</si>
  <si>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</si>
  <si>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</si>
  <si>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</si>
  <si>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</si>
  <si>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</si>
  <si>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</si>
  <si>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</si>
  <si>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</si>
  <si>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</si>
  <si>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</si>
  <si>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</si>
  <si>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</si>
  <si>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</si>
  <si>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</si>
  <si>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</si>
  <si>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</si>
  <si>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</si>
  <si>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</si>
  <si>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</si>
  <si>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</si>
  <si>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</si>
  <si>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</si>
  <si>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</si>
  <si>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</si>
  <si>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</si>
  <si>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</si>
  <si>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</si>
  <si>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</si>
  <si>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</si>
  <si>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</si>
  <si>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</si>
  <si>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</si>
  <si>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</si>
  <si>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</si>
  <si>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</si>
  <si>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</si>
  <si>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</si>
  <si>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</si>
  <si>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</si>
  <si>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</si>
  <si>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</si>
  <si>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</si>
  <si>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</si>
  <si>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</si>
  <si>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</si>
  <si>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</si>
  <si>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</si>
  <si>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</si>
  <si>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</si>
  <si>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</si>
  <si>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</si>
  <si>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</si>
  <si>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</si>
  <si>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</si>
  <si>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</si>
  <si>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</si>
  <si>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</si>
  <si>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</si>
  <si>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</si>
  <si>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</si>
  <si>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</si>
  <si>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</si>
  <si>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</si>
  <si>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</si>
  <si>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</si>
  <si>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</si>
  <si>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</si>
  <si>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</si>
  <si>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</si>
  <si>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</si>
  <si>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</si>
  <si>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</si>
  <si>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</si>
  <si>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</si>
  <si>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</si>
  <si>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</si>
  <si>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</si>
  <si>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</si>
  <si>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</si>
  <si>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</si>
  <si>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</si>
  <si>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</si>
  <si>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</si>
  <si>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</si>
  <si>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</si>
  <si>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</si>
  <si>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</si>
  <si>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</si>
  <si>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</si>
  <si>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</si>
  <si>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</si>
  <si>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</si>
  <si>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</si>
  <si>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</si>
  <si>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</si>
  <si>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</si>
  <si>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</si>
  <si>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</si>
  <si>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</si>
  <si>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</si>
  <si>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</si>
  <si>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</si>
  <si>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</si>
  <si>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</si>
  <si>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</si>
  <si>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</si>
  <si>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</si>
  <si>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</si>
  <si>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</si>
  <si>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</si>
  <si>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</si>
  <si>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</si>
  <si>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</si>
  <si>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</si>
  <si>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</si>
  <si>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</si>
  <si>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</si>
  <si>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</si>
  <si>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</si>
  <si>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</si>
  <si>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</si>
  <si>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</si>
  <si>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</si>
  <si>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</si>
  <si>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</si>
  <si>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</si>
  <si>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</si>
  <si>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</si>
  <si>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</si>
  <si>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</si>
  <si>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</si>
  <si>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</si>
  <si>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</si>
  <si>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</si>
  <si>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</si>
  <si>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</si>
  <si>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</si>
  <si>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</si>
  <si>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</si>
  <si>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</si>
  <si>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</si>
  <si>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</si>
  <si>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</si>
  <si>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</si>
  <si>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</si>
  <si>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</si>
  <si>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</si>
  <si>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</si>
  <si>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</si>
  <si>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</si>
  <si>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</si>
  <si>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</si>
  <si>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</si>
  <si>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</si>
  <si>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</si>
  <si>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</si>
  <si>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</si>
  <si>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</si>
  <si>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</si>
  <si>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</si>
  <si>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</si>
  <si>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</si>
  <si>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</si>
  <si>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</si>
  <si>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</si>
  <si>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</si>
  <si>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</si>
  <si>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</si>
  <si>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</si>
  <si>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</si>
  <si>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</si>
  <si>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</si>
  <si>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</si>
  <si>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</si>
  <si>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</si>
  <si>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</si>
  <si>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</si>
  <si>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</si>
  <si>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</si>
  <si>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</si>
  <si>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</si>
  <si>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</si>
  <si>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</si>
  <si>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</si>
  <si>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</si>
  <si>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</si>
  <si>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</si>
  <si>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</si>
  <si>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</si>
  <si>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</si>
  <si>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</si>
  <si>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</si>
  <si>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</si>
  <si>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</si>
  <si>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</si>
  <si>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</si>
  <si>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</si>
  <si>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</si>
  <si>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</si>
  <si>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</si>
  <si>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</si>
  <si>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</si>
  <si>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</si>
  <si>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</si>
  <si>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</si>
  <si>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</si>
  <si>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</si>
  <si>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</si>
  <si>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</si>
  <si>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</si>
  <si>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</si>
  <si>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</si>
  <si>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</si>
  <si>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</si>
  <si>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</si>
  <si>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</si>
  <si>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</si>
  <si>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</si>
  <si>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</si>
  <si>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</si>
  <si>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</si>
  <si>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</si>
  <si>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</si>
  <si>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</si>
  <si>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</si>
  <si>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</si>
  <si>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</si>
  <si>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</si>
  <si>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</si>
  <si>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</si>
  <si>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</si>
  <si>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</si>
  <si>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</si>
  <si>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</si>
  <si>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</si>
  <si>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</si>
  <si>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</si>
  <si>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</si>
  <si>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</si>
  <si>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</si>
  <si>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</si>
  <si>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</si>
  <si>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</si>
  <si>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</si>
  <si>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</si>
  <si>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</si>
  <si>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</si>
  <si>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</si>
  <si>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</si>
  <si>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</si>
  <si>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</si>
  <si>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</si>
  <si>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</si>
  <si>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</si>
  <si>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</si>
  <si>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</si>
  <si>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</si>
  <si>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</si>
  <si>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</si>
  <si>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</si>
  <si>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</si>
  <si>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</si>
  <si>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</si>
  <si>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</si>
  <si>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</si>
  <si>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</si>
  <si>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</si>
  <si>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</si>
  <si>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</si>
  <si>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</si>
  <si>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</si>
  <si>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</si>
  <si>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</si>
  <si>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</si>
  <si>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</si>
  <si>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</si>
  <si>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</si>
  <si>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</si>
  <si>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</si>
  <si>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</si>
  <si>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</si>
  <si>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</si>
  <si>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</si>
  <si>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</si>
  <si>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</si>
  <si>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</si>
  <si>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</si>
  <si>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</si>
  <si>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</si>
  <si>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</si>
  <si>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</si>
  <si>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</si>
  <si>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</si>
  <si>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</si>
  <si>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</si>
  <si>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</si>
  <si>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</si>
  <si>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</si>
  <si>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</si>
  <si>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</si>
  <si>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</si>
  <si>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</si>
  <si>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</si>
  <si>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</si>
  <si>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</si>
  <si>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</si>
  <si>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</si>
  <si>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</si>
  <si>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</si>
  <si>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</si>
  <si>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</si>
  <si>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</si>
  <si>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</si>
  <si>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</si>
  <si>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</si>
  <si>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</si>
  <si>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</si>
  <si>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</si>
  <si>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</si>
  <si>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</si>
  <si>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</si>
  <si>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</si>
  <si>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</si>
  <si>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</si>
  <si>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</si>
  <si>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</si>
  <si>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</si>
  <si>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</si>
  <si>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</si>
  <si>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</si>
  <si>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</si>
  <si>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</si>
  <si>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</si>
  <si>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</si>
  <si>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</si>
  <si>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</si>
  <si>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</si>
  <si>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</si>
  <si>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</si>
  <si>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</si>
  <si>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</si>
  <si>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</si>
  <si>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</si>
  <si>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</si>
  <si>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</si>
  <si>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</si>
  <si>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</si>
  <si>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</si>
  <si>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</si>
  <si>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</si>
  <si>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</si>
  <si>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</si>
  <si>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</si>
  <si>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</si>
  <si>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</si>
  <si>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</si>
  <si>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</si>
  <si>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</si>
  <si>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</si>
  <si>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</si>
  <si>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</si>
  <si>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</si>
  <si>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</si>
  <si>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</si>
  <si>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</si>
  <si>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</si>
  <si>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</si>
  <si>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</si>
  <si>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</si>
  <si>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</si>
  <si>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</si>
  <si>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</si>
  <si>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</si>
  <si>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</si>
  <si>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</si>
  <si>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</si>
  <si>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</si>
  <si>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</si>
  <si>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</si>
  <si>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</si>
  <si>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</si>
  <si>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</si>
  <si>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</si>
  <si>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</si>
  <si>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</si>
  <si>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</si>
  <si>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</si>
  <si>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</si>
  <si>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</si>
  <si>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</si>
  <si>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</si>
  <si>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</si>
  <si>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</si>
  <si>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</si>
  <si>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</si>
  <si>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</si>
  <si>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</si>
  <si>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</si>
  <si>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</si>
  <si>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</si>
  <si>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</si>
  <si>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</si>
  <si>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</si>
  <si>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</si>
  <si>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</si>
  <si>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</si>
  <si>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</si>
  <si>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</si>
  <si>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</si>
  <si>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</si>
  <si>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</si>
  <si>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</si>
  <si>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</si>
  <si>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</si>
  <si>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</si>
  <si>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</si>
  <si>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</si>
  <si>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</si>
  <si>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</si>
  <si>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</si>
  <si>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</si>
  <si>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</si>
  <si>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</si>
  <si>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</si>
  <si>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</si>
  <si>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</si>
  <si>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</si>
  <si>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</si>
  <si>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</si>
  <si>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</si>
  <si>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</si>
  <si>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</si>
  <si>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</si>
  <si>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</si>
  <si>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</si>
  <si>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</si>
  <si>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</si>
  <si>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</si>
  <si>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</si>
  <si>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</si>
  <si>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</si>
  <si>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</si>
  <si>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</si>
  <si>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</si>
  <si>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</si>
  <si>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</si>
  <si>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</si>
  <si>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</si>
  <si>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</si>
  <si>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</si>
  <si>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</si>
  <si>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</si>
  <si>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</si>
  <si>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</si>
  <si>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</si>
  <si>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</si>
  <si>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</si>
  <si>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</si>
  <si>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</si>
  <si>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</si>
  <si>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</si>
  <si>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</si>
  <si>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</si>
  <si>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</si>
  <si>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</si>
  <si>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</si>
  <si>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</si>
  <si>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</si>
  <si>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</si>
  <si>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</si>
  <si>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</si>
  <si>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</si>
  <si>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</si>
  <si>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</si>
  <si>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</si>
  <si>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</si>
  <si>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</si>
  <si>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</si>
  <si>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</si>
  <si>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</si>
  <si>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</si>
  <si>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</si>
  <si>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</si>
  <si>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</si>
  <si>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</si>
  <si>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</si>
  <si>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</si>
  <si>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</si>
  <si>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</si>
  <si>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</si>
  <si>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</si>
  <si>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</si>
  <si>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</si>
  <si>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</si>
  <si>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</si>
  <si>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</si>
  <si>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</si>
  <si>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</si>
  <si>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</si>
  <si>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</si>
  <si>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</si>
  <si>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</si>
  <si>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</si>
  <si>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</si>
  <si>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</si>
  <si>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</si>
  <si>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</si>
  <si>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</si>
  <si>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</si>
  <si>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</si>
  <si>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</si>
  <si>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</si>
  <si>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</si>
  <si>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</si>
  <si>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</si>
  <si>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</si>
  <si>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</si>
  <si>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</si>
  <si>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</si>
  <si>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</si>
  <si>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</si>
  <si>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</si>
  <si>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</si>
  <si>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</si>
  <si>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</si>
  <si>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</si>
  <si>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</si>
  <si>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</si>
  <si>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</si>
  <si>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</si>
  <si>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</si>
  <si>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</si>
  <si>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</si>
  <si>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</si>
  <si>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</si>
  <si>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</si>
  <si>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</si>
  <si>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</si>
  <si>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</si>
  <si>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</si>
  <si>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</si>
  <si>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</si>
  <si>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</si>
  <si>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</si>
  <si>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</si>
  <si>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</si>
  <si>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</si>
  <si>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</si>
  <si>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</si>
  <si>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</si>
  <si>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</si>
  <si>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</si>
  <si>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</si>
  <si>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</si>
  <si>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</si>
  <si>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</si>
  <si>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</si>
  <si>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</si>
  <si>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</si>
  <si>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</si>
  <si>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</si>
  <si>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</si>
  <si>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</si>
  <si>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</si>
  <si>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</si>
  <si>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</si>
  <si>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</si>
  <si>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</si>
  <si>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</si>
  <si>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</si>
  <si>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</si>
  <si>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</si>
  <si>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</si>
  <si>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</si>
  <si>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</si>
  <si>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</si>
  <si>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</si>
  <si>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</si>
  <si>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</si>
  <si>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</si>
  <si>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</si>
  <si>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</si>
  <si>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</si>
  <si>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</si>
  <si>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</si>
  <si>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</si>
  <si>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</si>
  <si>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</si>
  <si>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</si>
  <si>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</si>
  <si>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</si>
  <si>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</si>
  <si>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</si>
  <si>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</si>
  <si>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</si>
  <si>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</si>
  <si>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</si>
  <si>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</si>
  <si>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</si>
  <si>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</si>
  <si>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</si>
  <si>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</si>
  <si>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</si>
  <si>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</si>
  <si>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</si>
  <si>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</si>
  <si>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</si>
  <si>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</si>
  <si>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</si>
  <si>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</si>
  <si>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</si>
  <si>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</si>
  <si>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</si>
  <si>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</si>
  <si>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</si>
  <si>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</si>
  <si>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</si>
  <si>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</si>
  <si>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</si>
  <si>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</si>
  <si>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</si>
  <si>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</si>
  <si>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</si>
  <si>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</si>
  <si>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</si>
  <si>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</si>
  <si>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</si>
  <si>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</si>
  <si>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</si>
  <si>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</si>
  <si>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</si>
  <si>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</si>
  <si>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</si>
  <si>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</si>
  <si>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</si>
  <si>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</si>
  <si>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</si>
  <si>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</si>
  <si>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</si>
  <si>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</si>
  <si>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</si>
  <si>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</si>
  <si>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</si>
  <si>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</si>
  <si>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</si>
  <si>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</si>
  <si>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</si>
  <si>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</si>
  <si>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</si>
  <si>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</si>
  <si>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</si>
  <si>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</si>
  <si>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</si>
  <si>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</si>
  <si>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</si>
  <si>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</si>
  <si>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</si>
  <si>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</si>
  <si>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</si>
  <si>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</si>
  <si>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</si>
  <si>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</si>
  <si>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</si>
  <si>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</si>
  <si>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</si>
  <si>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</si>
  <si>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</si>
  <si>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</si>
  <si>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</si>
  <si>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</si>
  <si>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</si>
  <si>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</si>
  <si>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</si>
  <si>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</si>
  <si>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</si>
  <si>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</si>
  <si>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</si>
  <si>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</si>
  <si>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</si>
  <si>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</si>
  <si>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</si>
  <si>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</si>
  <si>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</si>
  <si>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</si>
  <si>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</si>
  <si>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</si>
  <si>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</si>
  <si>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</si>
  <si>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</si>
  <si>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</si>
  <si>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</si>
  <si>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</si>
  <si>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</si>
  <si>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</si>
  <si>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</si>
  <si>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</si>
  <si>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</si>
  <si>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</si>
  <si>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</si>
  <si>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</si>
  <si>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</si>
  <si>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</si>
  <si>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</si>
  <si>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</si>
  <si>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</si>
  <si>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</si>
  <si>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</si>
  <si>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</si>
  <si>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</si>
  <si>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</si>
  <si>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</si>
  <si>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</si>
  <si>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</si>
  <si>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</si>
  <si>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</si>
  <si>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</si>
  <si>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</si>
  <si>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</si>
  <si>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</si>
  <si>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</si>
  <si>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</si>
  <si>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</si>
  <si>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</si>
  <si>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</si>
  <si>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</si>
  <si>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</si>
  <si>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</si>
  <si>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</si>
  <si>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</si>
  <si>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</si>
  <si>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</si>
  <si>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</si>
  <si>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</si>
  <si>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</si>
  <si>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</si>
  <si>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</si>
  <si>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</si>
  <si>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</si>
  <si>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</si>
  <si>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</si>
  <si>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</si>
  <si>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</si>
  <si>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</si>
  <si>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</si>
  <si>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</si>
  <si>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</si>
  <si>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</si>
  <si>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</si>
  <si>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</si>
  <si>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</si>
  <si>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</si>
  <si>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</si>
  <si>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</si>
  <si>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</si>
  <si>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</si>
  <si>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</si>
  <si>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</si>
  <si>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</si>
  <si>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</si>
  <si>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</si>
  <si>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</si>
  <si>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</si>
  <si>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</si>
  <si>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</si>
  <si>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</si>
  <si>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</si>
  <si>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</si>
  <si>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</si>
  <si>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</si>
  <si>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</si>
  <si>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</si>
  <si>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</si>
  <si>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</si>
  <si>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</si>
  <si>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</si>
  <si>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</si>
  <si>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</si>
  <si>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</si>
  <si>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</si>
  <si>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</si>
  <si>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</si>
  <si>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</si>
  <si>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</si>
  <si>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</si>
  <si>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</si>
  <si>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</si>
  <si>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</si>
  <si>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</si>
  <si>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</si>
  <si>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</si>
  <si>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</si>
  <si>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</si>
  <si>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</si>
  <si>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</si>
  <si>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</si>
  <si>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</si>
  <si>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</si>
  <si>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</si>
  <si>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</si>
  <si>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</si>
  <si>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</si>
  <si>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</si>
  <si>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</si>
  <si>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</si>
  <si>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</si>
  <si>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</si>
  <si>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</si>
  <si>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</si>
  <si>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</si>
  <si>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</si>
  <si>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</si>
  <si>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</si>
  <si>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</si>
  <si>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</si>
  <si>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</si>
  <si>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</si>
  <si>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</si>
  <si>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</si>
  <si>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</si>
  <si>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</si>
  <si>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</si>
  <si>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</si>
  <si>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</si>
  <si>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</si>
  <si>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</si>
  <si>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</si>
  <si>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</si>
  <si>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</si>
  <si>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</si>
  <si>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</si>
  <si>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</si>
  <si>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</si>
  <si>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</si>
  <si>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</si>
  <si>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</si>
  <si>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</si>
  <si>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</si>
  <si>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</si>
  <si>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</si>
  <si>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</si>
  <si>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</si>
  <si>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</si>
  <si>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</si>
  <si>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</si>
  <si>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</si>
  <si>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</si>
  <si>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</si>
  <si>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</si>
  <si>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</si>
  <si>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</si>
  <si>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</si>
  <si>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</si>
  <si>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</si>
  <si>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</si>
  <si>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</si>
  <si>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</si>
  <si>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</si>
  <si>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</si>
  <si>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</si>
  <si>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</si>
  <si>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</si>
  <si>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</si>
  <si>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</si>
  <si>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</si>
  <si>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</si>
  <si>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</si>
  <si>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</si>
  <si>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</si>
  <si>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</si>
  <si>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</si>
  <si>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</si>
  <si>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</si>
  <si>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</si>
  <si>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</si>
  <si>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</si>
  <si>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</si>
  <si>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</si>
  <si>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</si>
  <si>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</si>
  <si>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</si>
  <si>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</si>
  <si>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</si>
  <si>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</si>
  <si>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</si>
  <si>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</si>
  <si>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</si>
  <si>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</si>
  <si>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</si>
  <si>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</si>
  <si>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</si>
  <si>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</si>
  <si>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</si>
  <si>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</si>
  <si>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</si>
  <si>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</si>
  <si>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</si>
  <si>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</si>
  <si>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</si>
  <si>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</si>
  <si>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</si>
  <si>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</si>
  <si>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</si>
  <si>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</si>
  <si>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</si>
  <si>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</si>
  <si>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</si>
  <si>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</si>
  <si>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</si>
  <si>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</si>
  <si>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</si>
  <si>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</si>
  <si>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</si>
  <si>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</si>
  <si>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</si>
  <si>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</si>
  <si>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</si>
  <si>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</si>
  <si>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</si>
  <si>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</si>
  <si>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</si>
  <si>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</si>
  <si>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</si>
  <si>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</si>
  <si>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</si>
  <si>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</si>
  <si>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</si>
  <si>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</si>
  <si>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</si>
  <si>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</si>
  <si>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</si>
  <si>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</si>
  <si>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</si>
  <si>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</si>
  <si>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</si>
  <si>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</si>
  <si>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</si>
  <si>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</si>
  <si>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</si>
  <si>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</si>
  <si>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</si>
  <si>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</si>
  <si>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</si>
  <si>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</si>
  <si>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</si>
  <si>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</si>
  <si>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</si>
  <si>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</si>
  <si>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</si>
  <si>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</si>
  <si>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</si>
  <si>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</si>
  <si>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</si>
  <si>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</si>
  <si>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</si>
  <si>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</si>
  <si>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</si>
  <si>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</si>
  <si>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</si>
  <si>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</si>
  <si>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</si>
  <si>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</si>
  <si>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</si>
  <si>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</si>
  <si>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</si>
  <si>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</si>
  <si>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</si>
  <si>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</si>
  <si>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</si>
  <si>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</si>
  <si>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</si>
  <si>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</si>
  <si>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</si>
  <si>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</si>
  <si>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</si>
  <si>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</si>
  <si>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</si>
  <si>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</si>
  <si>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</si>
  <si>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</si>
  <si>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</si>
  <si>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</si>
  <si>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</si>
  <si>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</si>
  <si>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</si>
  <si>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</si>
  <si>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</si>
  <si>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</si>
  <si>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</si>
  <si>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</si>
  <si>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</si>
  <si>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</si>
  <si>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</si>
  <si>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</si>
  <si>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</si>
  <si>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</si>
  <si>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</si>
  <si>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</si>
  <si>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</si>
  <si>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</si>
  <si>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</si>
  <si>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</si>
  <si>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</si>
  <si>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</si>
  <si>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</si>
  <si>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</si>
  <si>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</si>
  <si>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</si>
  <si>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</si>
  <si>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</si>
  <si>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</si>
  <si>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</si>
  <si>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</si>
  <si>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</si>
  <si>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</si>
  <si>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</si>
  <si>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</si>
  <si>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</si>
  <si>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</si>
  <si>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</si>
  <si>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</si>
  <si>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</si>
  <si>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</si>
  <si>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</si>
  <si>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</si>
  <si>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</si>
  <si>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</si>
  <si>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</si>
  <si>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</si>
  <si>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</si>
  <si>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</si>
  <si>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</si>
  <si>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</si>
  <si>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</si>
  <si>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</si>
  <si>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</si>
  <si>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</si>
  <si>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</si>
  <si>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</si>
  <si>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</si>
  <si>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</si>
  <si>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</si>
  <si>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</si>
  <si>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</si>
  <si>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</si>
  <si>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</si>
  <si>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</si>
  <si>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</si>
  <si>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</si>
  <si>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</si>
  <si>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</si>
  <si>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</si>
  <si>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</si>
  <si>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</si>
  <si>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</si>
  <si>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</si>
  <si>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</si>
  <si>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</si>
  <si>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</si>
  <si>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</si>
  <si>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</si>
  <si>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</si>
  <si>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</si>
  <si>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</si>
  <si>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</si>
  <si>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</si>
  <si>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</si>
  <si>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</si>
  <si>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</si>
  <si>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</si>
  <si>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</si>
  <si>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</si>
  <si>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</si>
  <si>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</si>
  <si>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</si>
  <si>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</si>
  <si>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</si>
  <si>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</si>
  <si>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</si>
  <si>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</si>
  <si>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</si>
  <si>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</si>
  <si>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</si>
  <si>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</si>
  <si>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</si>
  <si>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</si>
  <si>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</si>
  <si>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</si>
  <si>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</si>
  <si>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</si>
  <si>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</si>
  <si>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</si>
  <si>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</si>
  <si>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</si>
  <si>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</si>
  <si>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</si>
  <si>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</si>
  <si>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</si>
  <si>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</si>
  <si>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</si>
  <si>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</si>
  <si>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</si>
  <si>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</si>
  <si>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</si>
  <si>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</si>
  <si>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</si>
  <si>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</si>
  <si>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</si>
  <si>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</si>
  <si>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</si>
  <si>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</si>
  <si>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</si>
  <si>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</si>
  <si>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</si>
  <si>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</si>
  <si>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</si>
  <si>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</si>
  <si>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</si>
  <si>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</si>
  <si>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</si>
  <si>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</si>
  <si>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</si>
  <si>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</si>
  <si>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</si>
  <si>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</si>
  <si>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</si>
  <si>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</si>
  <si>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</si>
  <si>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</si>
  <si>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</si>
  <si>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</si>
  <si>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</si>
  <si>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</si>
  <si>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</si>
  <si>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</si>
  <si>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</si>
  <si>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</si>
  <si>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</si>
  <si>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</si>
  <si>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</si>
  <si>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</si>
  <si>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</si>
  <si>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</si>
  <si>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</si>
  <si>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</si>
  <si>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</si>
  <si>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</si>
  <si>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</si>
  <si>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</si>
  <si>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</si>
  <si>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</si>
  <si>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</si>
  <si>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</si>
  <si>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</si>
  <si>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</si>
  <si>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</si>
  <si>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</si>
  <si>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</si>
  <si>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</si>
  <si>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</si>
  <si>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</si>
  <si>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</si>
  <si>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</si>
  <si>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</si>
  <si>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</si>
  <si>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</si>
  <si>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</si>
  <si>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</si>
  <si>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</si>
  <si>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</si>
  <si>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</si>
  <si>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</si>
  <si>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</si>
  <si>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</si>
  <si>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</si>
  <si>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</si>
  <si>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</si>
  <si>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</si>
  <si>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</si>
  <si>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</si>
  <si>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</si>
  <si>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</si>
  <si>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</si>
  <si>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</si>
  <si>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</si>
  <si>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</si>
  <si>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</si>
  <si>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</si>
  <si>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</si>
  <si>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</si>
  <si>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</si>
  <si>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</si>
  <si>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</si>
  <si>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</si>
  <si>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</si>
  <si>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</si>
  <si>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</si>
  <si>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</si>
  <si>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</si>
  <si>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</si>
  <si>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</si>
  <si>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</si>
  <si>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</si>
  <si>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</si>
  <si>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</si>
  <si>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</si>
  <si>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</si>
  <si>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</si>
  <si>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</si>
  <si>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</si>
  <si>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</si>
  <si>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</si>
  <si>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</si>
  <si>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</si>
  <si>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</si>
  <si>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</si>
  <si>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</si>
  <si>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</si>
  <si>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</si>
  <si>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</si>
  <si>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</si>
  <si>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</si>
  <si>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</si>
  <si>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</si>
  <si>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</si>
  <si>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</si>
  <si>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</si>
  <si>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</si>
  <si>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</si>
  <si>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</si>
  <si>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</si>
  <si>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</si>
  <si>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</si>
  <si>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</si>
  <si>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</si>
  <si>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</si>
  <si>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</si>
  <si>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</si>
  <si>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</si>
  <si>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</si>
  <si>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</si>
  <si>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</si>
  <si>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</si>
  <si>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</si>
  <si>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</si>
  <si>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</si>
  <si>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</si>
  <si>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</si>
  <si>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</si>
  <si>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</si>
  <si>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</si>
  <si>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</si>
  <si>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</si>
  <si>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</si>
  <si>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</si>
  <si>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</si>
  <si>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</si>
  <si>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</si>
  <si>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</si>
  <si>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</si>
  <si>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</si>
  <si>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</si>
  <si>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</si>
  <si>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</si>
  <si>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</si>
  <si>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</si>
  <si>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</si>
  <si>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</si>
  <si>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</si>
  <si>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</si>
  <si>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</si>
  <si>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</si>
  <si>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</si>
  <si>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</si>
  <si>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</si>
  <si>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</si>
  <si>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</si>
  <si>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</si>
  <si>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</si>
  <si>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</si>
  <si>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</si>
  <si>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</si>
  <si>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</si>
  <si>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</si>
  <si>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</si>
  <si>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</si>
  <si>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</si>
  <si>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</si>
  <si>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</si>
  <si>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</si>
  <si>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</si>
  <si>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</si>
  <si>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</si>
  <si>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</si>
  <si>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</si>
  <si>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</si>
  <si>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</si>
  <si>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</si>
  <si>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</si>
  <si>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</si>
  <si>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</si>
  <si>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</si>
  <si>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</si>
  <si>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</si>
  <si>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</si>
  <si>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</si>
  <si>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</si>
  <si>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</si>
  <si>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</si>
  <si>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</si>
  <si>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</si>
  <si>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</si>
  <si>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</si>
  <si>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</si>
  <si>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</si>
  <si>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</si>
  <si>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</si>
  <si>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</si>
  <si>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</si>
  <si>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</si>
  <si>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</si>
  <si>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</si>
  <si>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</si>
  <si>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</si>
  <si>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</si>
  <si>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</si>
  <si>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</si>
  <si>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</si>
  <si>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</si>
  <si>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</si>
  <si>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</si>
  <si>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</si>
  <si>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</si>
  <si>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</si>
  <si>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</si>
  <si>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</si>
  <si>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</si>
  <si>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</si>
  <si>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</si>
  <si>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</si>
  <si>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</si>
  <si>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</si>
  <si>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</si>
  <si>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</si>
  <si>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</si>
  <si>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</si>
  <si>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</si>
  <si>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</si>
  <si>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</si>
  <si>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</si>
  <si>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</si>
  <si>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</si>
  <si>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</si>
  <si>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</si>
  <si>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</si>
  <si>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</si>
  <si>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</si>
  <si>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</si>
  <si>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</si>
  <si>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</si>
  <si>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</si>
  <si>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</si>
  <si>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</si>
  <si>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</si>
  <si>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</si>
  <si>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</si>
  <si>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</si>
  <si>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</si>
  <si>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</si>
  <si>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</si>
  <si>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</si>
  <si>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</si>
  <si>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</si>
  <si>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</si>
  <si>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</si>
  <si>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</si>
  <si>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</si>
  <si>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</si>
  <si>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</si>
  <si>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</si>
  <si>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</si>
  <si>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</si>
  <si>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</si>
  <si>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</si>
  <si>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</si>
  <si>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</si>
  <si>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</si>
  <si>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</si>
  <si>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</si>
  <si>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</si>
  <si>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</si>
  <si>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</si>
  <si>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</si>
  <si>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</si>
  <si>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</si>
  <si>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</si>
  <si>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</si>
  <si>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</si>
  <si>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</si>
  <si>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</si>
  <si>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</si>
  <si>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</si>
  <si>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</si>
  <si>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</si>
  <si>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</si>
  <si>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</si>
  <si>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</si>
  <si>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</si>
  <si>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</si>
  <si>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</si>
  <si>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</si>
  <si>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</si>
  <si>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</si>
  <si>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</si>
  <si>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</si>
  <si>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</si>
  <si>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</si>
  <si>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</si>
  <si>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</si>
  <si>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</si>
  <si>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</si>
  <si>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</si>
  <si>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</si>
  <si>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</si>
  <si>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</si>
  <si>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</si>
  <si>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</si>
  <si>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</si>
  <si>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</si>
  <si>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</si>
  <si>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</si>
  <si>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</si>
  <si>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</si>
  <si>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</si>
  <si>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</si>
  <si>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</si>
  <si>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</si>
  <si>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</si>
  <si>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</si>
  <si>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</si>
  <si>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</si>
  <si>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</si>
  <si>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</si>
  <si>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</si>
  <si>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</si>
  <si>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</si>
  <si>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</si>
  <si>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</si>
  <si>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</si>
  <si>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</si>
  <si>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</si>
  <si>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</si>
  <si>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</si>
  <si>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</si>
  <si>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</si>
  <si>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</si>
  <si>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</si>
  <si>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</si>
  <si>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</si>
  <si>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</si>
  <si>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</si>
  <si>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</si>
  <si>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</si>
  <si>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</si>
  <si>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</si>
  <si>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</si>
  <si>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</si>
  <si>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</si>
  <si>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</si>
  <si>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</si>
  <si>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</si>
  <si>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</si>
  <si>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</si>
  <si>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</si>
  <si>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</si>
  <si>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</si>
  <si>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</si>
  <si>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</si>
  <si>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</si>
  <si>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</si>
  <si>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</si>
  <si>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</si>
  <si>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</si>
  <si>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</si>
  <si>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</si>
  <si>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</si>
  <si>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</si>
  <si>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</si>
  <si>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</si>
  <si>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</si>
  <si>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</si>
  <si>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</si>
  <si>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</si>
  <si>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</si>
  <si>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</si>
  <si>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</si>
  <si>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</si>
  <si>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</si>
  <si>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</si>
  <si>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</si>
  <si>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</si>
  <si>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</si>
  <si>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</si>
  <si>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</si>
  <si>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</si>
  <si>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</si>
  <si>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</si>
  <si>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</si>
  <si>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</si>
  <si>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</si>
  <si>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</si>
  <si>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</si>
  <si>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</si>
  <si>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</si>
  <si>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</si>
  <si>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</si>
  <si>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</si>
  <si>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</si>
  <si>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</si>
  <si>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</si>
  <si>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</si>
  <si>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</si>
  <si>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</si>
  <si>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</si>
  <si>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</si>
  <si>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</si>
  <si>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</si>
  <si>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</si>
  <si>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</si>
  <si>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</si>
  <si>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</si>
  <si>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</si>
  <si>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</si>
  <si>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</si>
  <si>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</si>
  <si>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</si>
  <si>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</si>
  <si>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</si>
  <si>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</si>
  <si>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</si>
  <si>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</si>
  <si>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</si>
  <si>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</si>
  <si>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</si>
  <si>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</si>
  <si>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</si>
  <si>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</si>
  <si>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</si>
  <si>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</si>
  <si>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</si>
  <si>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</si>
  <si>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</si>
  <si>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</si>
  <si>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</si>
  <si>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</si>
  <si>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</si>
  <si>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</si>
  <si>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</si>
  <si>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</si>
  <si>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</si>
  <si>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</si>
  <si>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</si>
  <si>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</si>
  <si>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</si>
  <si>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</si>
  <si>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</si>
  <si>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</si>
  <si>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</si>
  <si>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</si>
  <si>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</si>
  <si>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</si>
  <si>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</si>
  <si>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</si>
  <si>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</si>
  <si>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</si>
  <si>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</si>
  <si>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</si>
  <si>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</si>
  <si>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</si>
  <si>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</si>
  <si>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</si>
  <si>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</si>
  <si>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</si>
  <si>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</si>
  <si>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</si>
  <si>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</si>
  <si>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</si>
  <si>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</si>
  <si>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</si>
  <si>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</si>
  <si>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</si>
  <si>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</si>
  <si>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</si>
  <si>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</si>
  <si>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</si>
  <si>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</si>
  <si>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</si>
  <si>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</si>
  <si>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</si>
  <si>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</si>
  <si>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</si>
  <si>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</si>
  <si>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</si>
  <si>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</si>
  <si>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</si>
  <si>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</si>
  <si>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</si>
  <si>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</si>
  <si>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</si>
  <si>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</si>
  <si>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</si>
  <si>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</si>
  <si>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</si>
  <si>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</si>
  <si>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</si>
  <si>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</si>
  <si>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</si>
  <si>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</si>
  <si>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</si>
  <si>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</si>
  <si>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</si>
  <si>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</si>
  <si>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</si>
  <si>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</si>
  <si>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</si>
  <si>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</si>
  <si>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</si>
  <si>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</si>
  <si>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</si>
  <si>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</si>
  <si>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</si>
  <si>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</si>
  <si>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</si>
  <si>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</si>
  <si>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</si>
  <si>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</si>
  <si>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</si>
  <si>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</si>
  <si>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</si>
  <si>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</si>
  <si>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</si>
  <si>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</si>
  <si>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</si>
  <si>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</si>
  <si>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</si>
  <si>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</si>
  <si>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</si>
  <si>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</si>
  <si>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</si>
  <si>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</si>
  <si>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</si>
  <si>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</si>
  <si>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</si>
  <si>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</si>
  <si>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</si>
  <si>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</si>
  <si>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</si>
  <si>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</si>
  <si>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</si>
  <si>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</si>
  <si>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</si>
  <si>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</si>
  <si>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</si>
  <si>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</si>
  <si>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</si>
  <si>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</si>
  <si>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</si>
  <si>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</si>
  <si>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</si>
  <si>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</si>
  <si>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</si>
  <si>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</si>
  <si>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</si>
  <si>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</si>
  <si>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</si>
  <si>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</si>
  <si>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</si>
  <si>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</si>
  <si>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</si>
  <si>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</si>
  <si>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</si>
  <si>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</si>
  <si>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</si>
  <si>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</si>
  <si>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</si>
  <si>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</si>
  <si>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</si>
  <si>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</si>
  <si>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</si>
  <si>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</si>
  <si>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</si>
  <si>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</si>
  <si>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</si>
  <si>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</si>
  <si>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</si>
  <si>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</si>
  <si>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</si>
  <si>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</si>
  <si>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</si>
  <si>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</si>
  <si>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</si>
  <si>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</si>
  <si>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</si>
  <si>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</si>
  <si>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</si>
  <si>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</si>
  <si>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</si>
  <si>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</si>
  <si>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</si>
  <si>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</si>
  <si>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</si>
  <si>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</si>
  <si>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</si>
  <si>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</si>
  <si>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</si>
  <si>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</si>
  <si>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</si>
  <si>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</si>
  <si>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</si>
  <si>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</si>
  <si>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</si>
  <si>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</si>
  <si>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</si>
  <si>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</si>
  <si>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</si>
  <si>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</si>
  <si>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</si>
  <si>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</si>
  <si>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</si>
  <si>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</si>
  <si>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</si>
  <si>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</si>
  <si>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</si>
  <si>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</si>
  <si>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</si>
  <si>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</si>
  <si>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</si>
  <si>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</si>
  <si>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</si>
  <si>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</si>
  <si>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</si>
  <si>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</si>
  <si>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</si>
  <si>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</si>
  <si>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</si>
  <si>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</si>
  <si>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</si>
  <si>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</si>
  <si>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</si>
  <si>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</si>
  <si>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</si>
  <si>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</si>
  <si>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</si>
  <si>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</si>
  <si>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</si>
  <si>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</si>
  <si>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</si>
  <si>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</si>
  <si>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</si>
  <si>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</si>
  <si>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</si>
  <si>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</si>
  <si>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</si>
  <si>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</si>
  <si>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</si>
  <si>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</si>
  <si>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</si>
  <si>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</si>
  <si>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</si>
  <si>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</si>
  <si>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</si>
  <si>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</si>
  <si>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</si>
  <si>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</si>
  <si>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</si>
  <si>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</si>
  <si>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</si>
  <si>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</si>
  <si>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</si>
  <si>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</si>
  <si>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</si>
  <si>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</si>
  <si>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</si>
  <si>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</si>
  <si>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</si>
  <si>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</si>
  <si>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</si>
  <si>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</si>
  <si>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</si>
  <si>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</si>
  <si>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</si>
  <si>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</si>
  <si>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</si>
  <si>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</si>
  <si>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</si>
  <si>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</si>
  <si>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</si>
  <si>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</si>
  <si>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</si>
  <si>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</si>
  <si>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</si>
  <si>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</si>
  <si>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</si>
  <si>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</si>
  <si>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</si>
  <si>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</si>
  <si>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</si>
  <si>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</si>
  <si>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</si>
  <si>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</si>
  <si>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</si>
  <si>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</si>
  <si>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</si>
  <si>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</si>
  <si>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</si>
  <si>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</si>
  <si>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</si>
  <si>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</si>
  <si>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</si>
  <si>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</si>
  <si>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</si>
  <si>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</si>
  <si>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</si>
  <si>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</si>
  <si>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</si>
  <si>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</si>
  <si>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</si>
  <si>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</si>
  <si>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</si>
  <si>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</si>
  <si>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</si>
  <si>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</si>
  <si>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</si>
  <si>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</si>
  <si>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</si>
  <si>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</si>
  <si>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</si>
  <si>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</si>
  <si>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</si>
  <si>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</si>
  <si>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</si>
  <si>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</si>
  <si>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</si>
  <si>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</si>
  <si>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</si>
  <si>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</si>
  <si>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</si>
  <si>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</si>
  <si>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</si>
  <si>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</si>
  <si>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</si>
  <si>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</si>
  <si>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</si>
  <si>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</si>
  <si>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</si>
  <si>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</si>
  <si>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</si>
  <si>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</si>
  <si>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</si>
  <si>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</si>
  <si>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</si>
  <si>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</si>
  <si>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</si>
  <si>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</si>
  <si>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</si>
  <si>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</si>
  <si>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</si>
  <si>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</si>
  <si>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</si>
  <si>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</si>
  <si>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</si>
  <si>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</si>
  <si>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</si>
  <si>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</si>
  <si>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</si>
  <si>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</si>
  <si>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</si>
  <si>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</si>
  <si>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</si>
  <si>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</si>
  <si>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</si>
  <si>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</si>
  <si>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</si>
  <si>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</si>
  <si>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</si>
  <si>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</si>
  <si>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</si>
  <si>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</si>
  <si>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</si>
  <si>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</si>
  <si>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</si>
  <si>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</si>
  <si>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</si>
  <si>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</si>
  <si>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</si>
  <si>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</si>
  <si>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</si>
  <si>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</si>
  <si>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</si>
  <si>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</si>
  <si>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</si>
  <si>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</si>
  <si>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</si>
  <si>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</si>
  <si>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</si>
  <si>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</si>
  <si>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</si>
  <si>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</si>
  <si>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</si>
  <si>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</si>
  <si>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</si>
  <si>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</si>
  <si>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</si>
  <si>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</si>
  <si>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</si>
  <si>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</si>
  <si>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</si>
  <si>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</si>
  <si>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</si>
  <si>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</si>
  <si>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</si>
  <si>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</si>
  <si>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</si>
  <si>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</si>
  <si>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</si>
  <si>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</si>
  <si>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</si>
  <si>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</si>
  <si>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</si>
  <si>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</si>
  <si>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</si>
  <si>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</si>
  <si>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</si>
  <si>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</si>
  <si>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</si>
  <si>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</si>
  <si>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</si>
  <si>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</si>
  <si>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</si>
  <si>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</si>
  <si>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</si>
  <si>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</si>
  <si>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</si>
  <si>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</si>
  <si>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</si>
  <si>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</si>
  <si>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</si>
  <si>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</si>
  <si>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</si>
  <si>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</si>
  <si>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</si>
  <si>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</si>
  <si>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</si>
  <si>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</si>
  <si>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</si>
  <si>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</si>
  <si>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</si>
  <si>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</si>
  <si>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</si>
  <si>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</si>
  <si>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</si>
  <si>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</si>
  <si>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</si>
  <si>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</si>
  <si>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</si>
  <si>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</si>
  <si>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</si>
  <si>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</si>
  <si>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</si>
  <si>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</si>
  <si>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</si>
  <si>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</si>
  <si>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</si>
  <si>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</si>
  <si>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</si>
  <si>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</si>
  <si>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</si>
  <si>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</si>
  <si>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</si>
  <si>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</si>
  <si>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</si>
  <si>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</si>
  <si>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</si>
  <si>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</si>
  <si>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</si>
  <si>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</si>
  <si>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</si>
  <si>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</si>
  <si>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</si>
  <si>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</si>
  <si>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</si>
  <si>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</si>
  <si>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</si>
  <si>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</si>
  <si>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</si>
  <si>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</si>
  <si>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</si>
  <si>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</si>
  <si>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</si>
  <si>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</si>
  <si>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</si>
  <si>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</si>
  <si>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</si>
  <si>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</si>
  <si>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</si>
  <si>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</si>
  <si>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</si>
  <si>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</si>
  <si>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</si>
  <si>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</si>
  <si>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</si>
  <si>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</si>
  <si>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</si>
  <si>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</si>
  <si>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</si>
  <si>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</si>
  <si>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</si>
  <si>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</si>
  <si>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</si>
  <si>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</si>
  <si>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</si>
  <si>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</si>
  <si>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</si>
  <si>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</si>
  <si>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</si>
  <si>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</si>
  <si>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</si>
  <si>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</si>
  <si>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</si>
  <si>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</si>
  <si>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</si>
  <si>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</si>
  <si>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</si>
  <si>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</si>
  <si>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</si>
  <si>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</si>
  <si>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</si>
  <si>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</si>
  <si>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</si>
  <si>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</si>
  <si>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</si>
  <si>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</si>
  <si>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</si>
  <si>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</si>
  <si>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</si>
  <si>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</si>
  <si>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</si>
  <si>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</si>
  <si>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</si>
  <si>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</si>
  <si>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</si>
  <si>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</si>
  <si>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</si>
  <si>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</si>
  <si>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</si>
  <si>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</si>
  <si>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</si>
  <si>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</si>
  <si>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</si>
  <si>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</si>
  <si>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</si>
  <si>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</si>
  <si>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</si>
  <si>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</si>
  <si>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</si>
  <si>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</si>
  <si>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</si>
  <si>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</si>
  <si>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</si>
  <si>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</si>
  <si>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</si>
  <si>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</si>
  <si>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</si>
  <si>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</si>
  <si>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</si>
  <si>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</si>
  <si>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</si>
  <si>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</si>
  <si>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</si>
  <si>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</si>
  <si>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</si>
  <si>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</si>
  <si>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</si>
  <si>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</si>
  <si>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</si>
  <si>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</si>
  <si>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</si>
  <si>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</si>
  <si>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</si>
  <si>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</si>
  <si>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</si>
  <si>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</si>
  <si>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</si>
  <si>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</si>
  <si>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</si>
  <si>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</si>
  <si>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</si>
  <si>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</si>
  <si>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</si>
  <si>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</si>
  <si>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</si>
  <si>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</si>
  <si>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</si>
  <si>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</si>
  <si>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</si>
  <si>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</si>
  <si>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</si>
  <si>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</si>
  <si>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</si>
  <si>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</si>
  <si>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</si>
  <si>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</si>
  <si>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</si>
  <si>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</si>
  <si>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</si>
  <si>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</si>
  <si>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</si>
  <si>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</si>
  <si>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</si>
  <si>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</si>
  <si>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</si>
  <si>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</si>
  <si>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</si>
  <si>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</si>
  <si>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</si>
  <si>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</si>
  <si>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</si>
  <si>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</si>
  <si>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</si>
  <si>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</si>
  <si>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</si>
  <si>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</si>
  <si>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</si>
  <si>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</si>
  <si>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</si>
  <si>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</si>
  <si>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</si>
  <si>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</si>
  <si>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</si>
  <si>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</si>
  <si>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</si>
  <si>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</si>
  <si>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</si>
  <si>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</si>
  <si>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</si>
  <si>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</si>
  <si>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</si>
  <si>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</si>
  <si>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</si>
  <si>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</si>
  <si>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</si>
  <si>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</si>
  <si>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</si>
  <si>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</si>
  <si>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</si>
  <si>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</si>
  <si>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</si>
  <si>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</si>
  <si>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</si>
  <si>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</si>
  <si>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</si>
  <si>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</si>
  <si>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</si>
  <si>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</si>
  <si>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</si>
  <si>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</si>
  <si>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</si>
  <si>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</si>
  <si>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</si>
  <si>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</si>
  <si>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</si>
  <si>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</si>
  <si>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</si>
  <si>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</si>
  <si>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</si>
  <si>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</si>
  <si>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</si>
  <si>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</si>
  <si>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</si>
  <si>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</si>
  <si>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</si>
  <si>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</si>
  <si>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</si>
  <si>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</si>
  <si>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</si>
  <si>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</si>
  <si>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</si>
  <si>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</si>
  <si>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</si>
  <si>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</si>
  <si>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</si>
  <si>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</si>
  <si>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</si>
  <si>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</si>
  <si>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</si>
  <si>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</si>
  <si>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</si>
  <si>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</si>
  <si>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</si>
  <si>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</si>
  <si>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</si>
  <si>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</si>
  <si>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</si>
  <si>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</si>
  <si>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</si>
  <si>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</si>
  <si>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</si>
  <si>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</si>
  <si>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</si>
  <si>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</si>
  <si>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</si>
  <si>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</si>
  <si>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</si>
  <si>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</si>
  <si>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</si>
  <si>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</si>
  <si>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</si>
  <si>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</si>
  <si>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</si>
  <si>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</si>
  <si>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</si>
  <si>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</si>
  <si>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</si>
  <si>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</si>
  <si>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</si>
  <si>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</si>
  <si>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</si>
  <si>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</si>
  <si>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</si>
  <si>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</si>
  <si>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</si>
  <si>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</si>
  <si>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</si>
  <si>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</si>
  <si>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</si>
  <si>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</si>
  <si>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</si>
  <si>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</si>
  <si>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</si>
  <si>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</si>
  <si>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</si>
  <si>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</si>
  <si>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</si>
  <si>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</si>
  <si>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</si>
  <si>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</si>
  <si>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</si>
  <si>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</si>
  <si>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</si>
  <si>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</si>
  <si>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</si>
  <si>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</si>
  <si>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</si>
  <si>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</si>
  <si>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</si>
  <si>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</si>
  <si>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</si>
  <si>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</si>
  <si>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</si>
  <si>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</si>
  <si>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</si>
  <si>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</si>
  <si>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</si>
  <si>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</si>
  <si>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</si>
  <si>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</si>
  <si>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</si>
  <si>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</si>
  <si>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</si>
  <si>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</si>
  <si>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</si>
  <si>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</si>
  <si>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</si>
  <si>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</si>
  <si>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</si>
  <si>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</si>
  <si>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</si>
  <si>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</si>
  <si>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</si>
  <si>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</si>
  <si>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</si>
  <si>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</si>
  <si>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</si>
  <si>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</si>
  <si>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</si>
  <si>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</si>
  <si>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</si>
  <si>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</si>
  <si>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</si>
  <si>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</si>
  <si>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</si>
  <si>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</si>
  <si>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</si>
  <si>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</si>
  <si>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</si>
  <si>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</si>
  <si>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</si>
  <si>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</si>
  <si>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</si>
  <si>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</si>
  <si>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</si>
  <si>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</si>
  <si>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</si>
  <si>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</si>
  <si>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</si>
  <si>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</si>
  <si>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</si>
  <si>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</si>
  <si>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</si>
  <si>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</si>
  <si>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</si>
  <si>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</si>
  <si>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</si>
  <si>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</si>
  <si>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</si>
  <si>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</si>
  <si>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</si>
  <si>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</si>
  <si>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</si>
  <si>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</si>
  <si>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</si>
  <si>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</si>
  <si>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</si>
  <si>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</si>
  <si>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</si>
  <si>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</si>
  <si>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</si>
  <si>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</si>
  <si>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</si>
  <si>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</si>
  <si>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</si>
  <si>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</si>
  <si>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</si>
  <si>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</si>
  <si>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</si>
  <si>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</si>
  <si>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</si>
  <si>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</si>
  <si>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</si>
  <si>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</si>
  <si>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</si>
  <si>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</si>
  <si>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</si>
  <si>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</si>
  <si>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</si>
  <si>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</si>
  <si>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</si>
  <si>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</si>
  <si>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</si>
  <si>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</si>
  <si>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</si>
  <si>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</si>
  <si>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</si>
  <si>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</si>
  <si>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</si>
  <si>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</si>
  <si>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</si>
  <si>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</si>
  <si>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</si>
  <si>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</si>
  <si>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</si>
  <si>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</si>
  <si>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</si>
  <si>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</si>
  <si>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</si>
  <si>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</si>
  <si>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</si>
  <si>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</si>
  <si>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</si>
  <si>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</si>
  <si>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</si>
  <si>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</si>
  <si>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</si>
  <si>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</si>
  <si>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</si>
  <si>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</si>
  <si>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</si>
  <si>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</si>
  <si>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</si>
  <si>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</si>
  <si>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</si>
  <si>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</si>
  <si>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</si>
  <si>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</si>
  <si>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</si>
  <si>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</si>
  <si>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</si>
  <si>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</si>
  <si>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</si>
  <si>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</si>
  <si>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</si>
  <si>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</si>
  <si>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</si>
  <si>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</si>
  <si>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</si>
  <si>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</si>
  <si>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</si>
  <si>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</si>
  <si>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</si>
  <si>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</si>
  <si>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</si>
  <si>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</si>
  <si>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</si>
  <si>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</si>
  <si>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</si>
  <si>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</si>
  <si>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</si>
  <si>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</si>
  <si>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</si>
  <si>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</si>
  <si>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</si>
  <si>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</si>
  <si>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</si>
  <si>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</si>
  <si>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</si>
  <si>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</si>
  <si>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</si>
  <si>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</si>
  <si>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</si>
  <si>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</si>
  <si>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</si>
  <si>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</si>
  <si>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</si>
  <si>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</si>
  <si>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</si>
  <si>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</si>
  <si>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</si>
  <si>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</si>
  <si>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</si>
  <si>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</si>
  <si>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</si>
  <si>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</si>
  <si>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</si>
  <si>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</si>
  <si>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</si>
  <si>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</si>
  <si>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</si>
  <si>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</si>
  <si>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</si>
  <si>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</si>
  <si>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</si>
  <si>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</si>
  <si>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</si>
  <si>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</si>
  <si>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</si>
  <si>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</si>
  <si>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</si>
  <si>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</si>
  <si>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</si>
  <si>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</si>
  <si>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</si>
  <si>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</si>
  <si>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</si>
  <si>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</si>
  <si>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</si>
  <si>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</si>
  <si>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</si>
  <si>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</si>
  <si>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</si>
  <si>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</si>
  <si>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</si>
  <si>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</si>
  <si>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</si>
  <si>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</si>
  <si>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</si>
  <si>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</si>
  <si>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</si>
  <si>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</si>
  <si>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</si>
  <si>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</si>
  <si>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</si>
  <si>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</si>
  <si>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</si>
  <si>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</si>
  <si>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</si>
  <si>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</si>
  <si>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</si>
  <si>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</si>
  <si>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</si>
  <si>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</si>
  <si>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</si>
  <si>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</si>
  <si>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</si>
  <si>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</si>
  <si>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</si>
  <si>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</si>
  <si>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</si>
  <si>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</si>
  <si>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</si>
  <si>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</si>
  <si>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</si>
  <si>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</si>
  <si>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</si>
  <si>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</si>
  <si>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</si>
  <si>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</si>
  <si>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</si>
  <si>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</si>
  <si>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</si>
  <si>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</si>
  <si>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</si>
  <si>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</si>
  <si>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</si>
  <si>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</si>
  <si>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</si>
  <si>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</si>
  <si>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</si>
  <si>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</si>
  <si>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</si>
  <si>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</si>
  <si>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</si>
  <si>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</si>
  <si>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</si>
  <si>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</si>
  <si>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</si>
  <si>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</si>
  <si>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</si>
  <si>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</si>
  <si>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</si>
  <si>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</si>
  <si>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</si>
  <si>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</si>
  <si>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</si>
  <si>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</si>
  <si>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</si>
  <si>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</si>
  <si>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</si>
  <si>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</si>
  <si>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</si>
  <si>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</si>
  <si>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</si>
  <si>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</si>
  <si>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</si>
  <si>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</si>
  <si>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</si>
  <si>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</si>
  <si>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</si>
  <si>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</si>
  <si>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</si>
  <si>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</si>
  <si>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</si>
  <si>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</si>
  <si>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</si>
  <si>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</si>
  <si>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</si>
  <si>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</si>
  <si>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</si>
  <si>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</si>
  <si>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</si>
  <si>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</si>
  <si>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</si>
  <si>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</si>
  <si>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</si>
  <si>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</si>
  <si>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</si>
  <si>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</si>
  <si>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</si>
  <si>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</si>
  <si>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</si>
  <si>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</si>
  <si>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</si>
  <si>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</si>
  <si>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</si>
  <si>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</si>
  <si>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</si>
  <si>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</si>
  <si>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</si>
  <si>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</si>
  <si>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</si>
  <si>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</si>
  <si>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</si>
  <si>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</si>
  <si>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</si>
  <si>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</si>
  <si>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</si>
  <si>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</si>
  <si>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</si>
  <si>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</si>
  <si>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</si>
  <si>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</si>
  <si>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</si>
  <si>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</si>
  <si>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</si>
  <si>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</si>
  <si>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</si>
  <si>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</si>
  <si>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</si>
  <si>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</si>
  <si>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</si>
  <si>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</si>
  <si>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</si>
  <si>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</si>
  <si>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</si>
  <si>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</si>
  <si>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</si>
  <si>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</si>
  <si>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</si>
  <si>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</si>
  <si>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</si>
  <si>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</si>
  <si>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</si>
  <si>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</si>
  <si>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</si>
  <si>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</si>
  <si>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</si>
  <si>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</si>
  <si>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</si>
  <si>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</si>
  <si>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</si>
  <si>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</si>
  <si>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</si>
  <si>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</si>
  <si>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</si>
  <si>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</si>
  <si>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</si>
  <si>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</si>
  <si>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</si>
  <si>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</si>
  <si>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</si>
  <si>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</si>
  <si>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</si>
  <si>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</si>
  <si>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</si>
  <si>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</si>
  <si>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</si>
  <si>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</si>
  <si>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</si>
  <si>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</si>
  <si>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</si>
  <si>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</si>
  <si>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</si>
  <si>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</si>
  <si>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</si>
  <si>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</si>
  <si>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</si>
  <si>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</si>
  <si>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</si>
  <si>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</si>
  <si>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</si>
  <si>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</si>
  <si>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</si>
  <si>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</si>
  <si>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</si>
  <si>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</si>
  <si>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</si>
  <si>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</si>
  <si>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</si>
  <si>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</si>
  <si>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</si>
  <si>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</si>
  <si>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</si>
  <si>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</si>
  <si>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</si>
  <si>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</si>
  <si>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</si>
  <si>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</si>
  <si>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</si>
  <si>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</si>
  <si>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</si>
  <si>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</si>
  <si>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</si>
  <si>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</si>
  <si>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</si>
  <si>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</si>
  <si>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</si>
  <si>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</si>
  <si>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</si>
  <si>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</si>
  <si>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</si>
  <si>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</si>
  <si>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</si>
  <si>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</si>
  <si>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</si>
  <si>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</si>
  <si>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</si>
  <si>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</si>
  <si>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</si>
  <si>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</si>
  <si>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</si>
  <si>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</si>
  <si>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</si>
  <si>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</si>
  <si>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</si>
  <si>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</si>
  <si>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</si>
  <si>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</si>
  <si>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</si>
  <si>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</si>
  <si>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</si>
  <si>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</si>
  <si>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</si>
  <si>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</si>
  <si>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</si>
  <si>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</si>
  <si>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</si>
  <si>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</si>
  <si>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</si>
  <si>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</si>
  <si>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</si>
  <si>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</si>
  <si>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</si>
  <si>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</si>
  <si>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</si>
  <si>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</si>
  <si>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</si>
  <si>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</si>
  <si>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</si>
  <si>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</si>
  <si>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</si>
  <si>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</si>
  <si>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</si>
  <si>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</si>
  <si>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</si>
  <si>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</si>
  <si>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</si>
  <si>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</si>
  <si>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</si>
  <si>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</si>
  <si>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</si>
  <si>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</si>
  <si>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</si>
  <si>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</si>
  <si>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</si>
  <si>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</si>
  <si>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</si>
  <si>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</si>
  <si>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</si>
  <si>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</si>
  <si>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</si>
  <si>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</si>
  <si>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</si>
  <si>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</si>
  <si>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</si>
  <si>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</si>
  <si>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</si>
  <si>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</si>
  <si>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</si>
  <si>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</si>
  <si>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</si>
  <si>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</si>
  <si>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</si>
  <si>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</si>
  <si>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</si>
  <si>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</si>
  <si>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</si>
  <si>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</si>
  <si>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</si>
  <si>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</si>
  <si>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</si>
  <si>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</si>
  <si>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</si>
  <si>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</si>
  <si>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</si>
  <si>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</si>
  <si>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</si>
  <si>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</si>
  <si>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</si>
  <si>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</si>
  <si>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</si>
  <si>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</si>
  <si>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</si>
  <si>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</si>
  <si>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</si>
  <si>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</si>
  <si>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</si>
  <si>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</si>
  <si>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</si>
  <si>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</si>
  <si>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</si>
  <si>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</si>
  <si>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</si>
  <si>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</si>
  <si>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</si>
  <si>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</si>
  <si>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</si>
  <si>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</si>
  <si>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</si>
  <si>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</si>
  <si>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</si>
  <si>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</si>
  <si>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</si>
  <si>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</si>
  <si>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</si>
  <si>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</si>
  <si>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</si>
  <si>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</si>
  <si>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</si>
  <si>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</si>
  <si>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</si>
  <si>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</si>
  <si>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</si>
  <si>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</si>
  <si>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</si>
  <si>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</si>
  <si>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</si>
  <si>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</si>
  <si>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</si>
  <si>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</si>
  <si>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</si>
  <si>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</si>
  <si>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</si>
  <si>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</si>
  <si>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</si>
  <si>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</si>
  <si>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</si>
  <si>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</si>
  <si>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</si>
  <si>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</si>
  <si>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</si>
  <si>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</si>
  <si>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</si>
  <si>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</si>
  <si>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</si>
  <si>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</si>
  <si>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</si>
  <si>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</si>
  <si>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</si>
  <si>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</si>
  <si>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</si>
  <si>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</si>
  <si>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</si>
  <si>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</si>
  <si>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</si>
  <si>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</si>
  <si>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</si>
  <si>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</si>
  <si>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</si>
  <si>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</si>
  <si>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</si>
  <si>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</si>
  <si>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</si>
  <si>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</si>
  <si>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</si>
  <si>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</si>
  <si>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</si>
  <si>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</si>
  <si>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</si>
  <si>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</si>
  <si>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</si>
  <si>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</si>
  <si>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</si>
  <si>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</si>
  <si>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</si>
  <si>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</si>
  <si>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</si>
  <si>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</si>
  <si>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</si>
  <si>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</si>
  <si>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</si>
  <si>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</si>
  <si>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</si>
  <si>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</si>
  <si>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</si>
  <si>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</si>
  <si>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</si>
  <si>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</si>
  <si>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</si>
  <si>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</si>
  <si>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</si>
  <si>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</si>
  <si>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</si>
  <si>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</si>
  <si>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</si>
  <si>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</si>
  <si>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</si>
  <si>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</si>
  <si>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</si>
  <si>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</si>
  <si>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</si>
  <si>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</si>
  <si>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</si>
  <si>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</si>
  <si>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</si>
  <si>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</si>
  <si>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</si>
  <si>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</si>
  <si>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</si>
  <si>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</si>
  <si>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</si>
  <si>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</si>
  <si>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</si>
  <si>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</si>
  <si>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</si>
  <si>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</si>
  <si>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</si>
  <si>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</si>
  <si>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</si>
  <si>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</si>
  <si>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</si>
  <si>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</si>
  <si>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</si>
  <si>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</si>
  <si>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</si>
  <si>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</si>
  <si>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</si>
  <si>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</si>
  <si>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</si>
  <si>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</si>
  <si>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</si>
  <si>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</si>
  <si>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</si>
  <si>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</si>
  <si>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</si>
  <si>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</si>
  <si>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</si>
  <si>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</si>
  <si>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</si>
  <si>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</si>
  <si>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</si>
  <si>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</si>
  <si>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</si>
  <si>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</si>
  <si>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</si>
  <si>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</si>
  <si>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</si>
  <si>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</si>
  <si>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</si>
  <si>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</si>
  <si>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</si>
  <si>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</si>
  <si>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</si>
  <si>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</si>
  <si>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</si>
  <si>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</si>
  <si>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</si>
  <si>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</si>
  <si>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</si>
  <si>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</si>
  <si>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</si>
  <si>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</si>
  <si>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</si>
  <si>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</si>
  <si>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</si>
  <si>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</si>
  <si>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</si>
  <si>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</si>
  <si>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</si>
  <si>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</si>
  <si>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</si>
  <si>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</si>
  <si>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</si>
  <si>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</si>
  <si>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</si>
  <si>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</si>
  <si>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</si>
  <si>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</si>
  <si>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</si>
  <si>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</si>
  <si>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</si>
  <si>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</si>
  <si>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</si>
  <si>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</si>
  <si>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</si>
  <si>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</si>
  <si>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</si>
  <si>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</si>
  <si>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</si>
  <si>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</si>
  <si>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</si>
  <si>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</si>
  <si>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</si>
  <si>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</si>
  <si>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</si>
  <si>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</si>
  <si>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</si>
  <si>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</si>
  <si>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</si>
  <si>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</si>
  <si>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</si>
  <si>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</si>
  <si>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</si>
  <si>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</si>
  <si>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</si>
  <si>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</si>
  <si>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</si>
  <si>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</si>
  <si>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</si>
  <si>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</si>
  <si>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</si>
  <si>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</si>
  <si>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</si>
  <si>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</si>
  <si>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</si>
  <si>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</si>
  <si>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</si>
  <si>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</si>
  <si>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</si>
  <si>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</si>
  <si>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</si>
  <si>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</si>
  <si>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</si>
  <si>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</si>
  <si>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</si>
  <si>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</si>
  <si>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</si>
  <si>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</si>
  <si>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</si>
  <si>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</si>
  <si>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</si>
  <si>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</si>
  <si>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</si>
  <si>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</si>
  <si>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</si>
  <si>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</si>
  <si>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</si>
  <si>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</si>
  <si>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</si>
  <si>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</si>
  <si>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</si>
  <si>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</si>
  <si>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</si>
  <si>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</si>
  <si>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</si>
  <si>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</si>
  <si>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</si>
  <si>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</si>
  <si>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</si>
  <si>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</si>
  <si>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</si>
  <si>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</si>
  <si>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</si>
  <si>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</si>
  <si>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</si>
  <si>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</si>
  <si>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</si>
  <si>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</si>
  <si>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</si>
  <si>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</si>
  <si>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</si>
  <si>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</si>
  <si>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</si>
  <si>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</si>
  <si>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</si>
  <si>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</si>
  <si>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</si>
  <si>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</si>
  <si>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</si>
  <si>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</si>
  <si>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</si>
  <si>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</si>
  <si>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</si>
  <si>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</si>
  <si>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</si>
  <si>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</si>
  <si>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</si>
  <si>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</si>
  <si>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</si>
  <si>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</si>
  <si>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</si>
  <si>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</si>
  <si>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</si>
  <si>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</si>
  <si>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</si>
  <si>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</si>
  <si>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</si>
  <si>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</si>
  <si>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</si>
  <si>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</si>
  <si>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</si>
  <si>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</si>
  <si>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</si>
  <si>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</si>
  <si>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</si>
  <si>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</si>
  <si>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</si>
  <si>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</si>
  <si>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</si>
  <si>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</si>
  <si>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</si>
  <si>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</si>
  <si>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</si>
  <si>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</si>
  <si>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</si>
  <si>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</si>
  <si>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</si>
  <si>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</si>
  <si>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</si>
  <si>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</si>
  <si>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</si>
  <si>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</si>
  <si>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</si>
  <si>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</si>
  <si>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</si>
  <si>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</si>
  <si>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</si>
  <si>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</si>
  <si>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</si>
  <si>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</si>
  <si>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</si>
  <si>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</si>
  <si>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</si>
  <si>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</si>
  <si>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</si>
  <si>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</si>
  <si>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</si>
  <si>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</si>
  <si>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</si>
  <si>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</si>
  <si>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</si>
  <si>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</si>
  <si>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</si>
  <si>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</si>
  <si>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</si>
  <si>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</si>
  <si>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</si>
  <si>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</si>
  <si>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</si>
  <si>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</si>
  <si>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</si>
  <si>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</si>
  <si>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</si>
  <si>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</si>
  <si>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</si>
  <si>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</si>
  <si>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</si>
  <si>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</si>
  <si>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</si>
  <si>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</si>
  <si>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</si>
  <si>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</si>
  <si>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</si>
  <si>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</si>
  <si>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</si>
  <si>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</si>
  <si>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</si>
  <si>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</si>
  <si>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</si>
  <si>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</si>
  <si>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</si>
  <si>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</si>
  <si>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</si>
  <si>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</si>
  <si>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</si>
  <si>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</si>
  <si>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</si>
  <si>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</si>
  <si>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</si>
  <si>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</si>
  <si>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</si>
  <si>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</si>
  <si>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</si>
  <si>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</si>
  <si>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</si>
  <si>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</si>
  <si>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</si>
  <si>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</si>
  <si>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</si>
  <si>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</si>
  <si>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</si>
  <si>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</si>
  <si>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</si>
  <si>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</si>
  <si>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</si>
  <si>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</si>
  <si>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</si>
  <si>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</si>
  <si>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</si>
  <si>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</si>
  <si>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</si>
  <si>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</si>
  <si>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</si>
  <si>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</si>
  <si>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</si>
  <si>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</si>
  <si>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</si>
  <si>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</si>
  <si>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</si>
  <si>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</si>
  <si>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</si>
  <si>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</si>
  <si>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</si>
  <si>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</si>
  <si>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</si>
  <si>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</si>
  <si>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</si>
  <si>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</si>
  <si>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</si>
  <si>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</si>
  <si>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</si>
  <si>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</si>
  <si>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</si>
  <si>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</si>
  <si>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</si>
  <si>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</si>
  <si>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</si>
  <si>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</si>
  <si>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</si>
  <si>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</si>
  <si>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</si>
  <si>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</si>
  <si>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</si>
  <si>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</si>
  <si>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</si>
  <si>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</si>
  <si>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</si>
  <si>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</si>
  <si>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</si>
  <si>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</si>
  <si>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</si>
  <si>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</si>
  <si>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</si>
  <si>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</si>
  <si>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</si>
  <si>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</si>
  <si>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</si>
  <si>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</si>
  <si>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</si>
  <si>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</si>
  <si>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</si>
  <si>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</si>
  <si>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</si>
  <si>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</si>
  <si>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</si>
  <si>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</si>
  <si>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</si>
  <si>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</si>
  <si>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</si>
  <si>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</si>
  <si>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</si>
  <si>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</si>
  <si>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</si>
  <si>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</si>
  <si>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</si>
  <si>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</si>
  <si>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</si>
  <si>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</si>
  <si>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</si>
  <si>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</si>
  <si>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</si>
  <si>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</si>
  <si>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</si>
  <si>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</si>
  <si>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</si>
  <si>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</si>
  <si>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</si>
  <si>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</si>
  <si>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</si>
  <si>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</si>
  <si>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</si>
  <si>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</si>
  <si>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</si>
  <si>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</si>
  <si>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</si>
  <si>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</si>
  <si>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</si>
  <si>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</si>
  <si>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</si>
  <si>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</si>
  <si>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</si>
  <si>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</si>
  <si>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</si>
  <si>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</si>
  <si>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</si>
  <si>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</si>
  <si>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</si>
  <si>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</si>
  <si>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</si>
  <si>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</si>
  <si>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</si>
  <si>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</si>
  <si>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</si>
  <si>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</si>
  <si>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</si>
  <si>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</si>
  <si>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</si>
  <si>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</si>
  <si>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</si>
  <si>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</si>
  <si>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</si>
  <si>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</si>
  <si>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</si>
  <si>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</si>
  <si>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</si>
  <si>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</si>
  <si>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</si>
  <si>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</si>
  <si>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</si>
  <si>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</si>
  <si>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</si>
  <si>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</si>
  <si>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</si>
  <si>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</si>
  <si>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</si>
  <si>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</si>
  <si>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</si>
  <si>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</si>
  <si>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</si>
  <si>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</si>
  <si>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</si>
  <si>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</si>
  <si>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</si>
  <si>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</si>
  <si>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</si>
  <si>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</si>
  <si>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</si>
  <si>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</si>
  <si>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</si>
  <si>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</si>
  <si>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</si>
  <si>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</si>
  <si>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</si>
  <si>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</si>
  <si>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</si>
  <si>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</si>
  <si>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</si>
  <si>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</si>
  <si>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</si>
  <si>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</si>
  <si>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</si>
  <si>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</si>
  <si>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</si>
  <si>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</si>
  <si>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</si>
  <si>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</si>
  <si>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</si>
  <si>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</si>
  <si>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</si>
  <si>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</si>
  <si>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</si>
  <si>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</si>
  <si>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</si>
  <si>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</si>
  <si>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</si>
  <si>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</si>
  <si>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</si>
  <si>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</si>
  <si>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</si>
  <si>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</si>
  <si>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</si>
  <si>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</si>
  <si>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</si>
  <si>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</si>
  <si>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</si>
  <si>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</si>
  <si>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</si>
  <si>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</si>
  <si>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</si>
  <si>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</si>
  <si>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</si>
  <si>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</si>
  <si>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</si>
  <si>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</si>
  <si>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</si>
  <si>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</si>
  <si>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</si>
  <si>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</si>
  <si>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</si>
  <si>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</si>
  <si>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</si>
  <si>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</si>
  <si>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</si>
  <si>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</si>
  <si>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</si>
  <si>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</si>
  <si>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</si>
  <si>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</si>
  <si>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</si>
  <si>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</si>
  <si>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</si>
  <si>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</si>
  <si>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</si>
  <si>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</si>
  <si>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</si>
  <si>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</si>
  <si>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</si>
  <si>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</si>
  <si>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</si>
  <si>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</si>
  <si>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</si>
  <si>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</si>
  <si>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</si>
  <si>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</si>
  <si>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</si>
  <si>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</si>
  <si>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</si>
  <si>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</si>
  <si>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</si>
  <si>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</si>
  <si>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</si>
  <si>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</si>
  <si>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</si>
  <si>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</si>
  <si>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</si>
  <si>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</si>
  <si>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</si>
  <si>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</si>
  <si>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</si>
  <si>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</si>
  <si>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</si>
  <si>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</si>
  <si>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</si>
  <si>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</si>
  <si>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</si>
  <si>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</si>
  <si>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</si>
  <si>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</si>
  <si>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</si>
  <si>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</si>
  <si>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</si>
  <si>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</si>
  <si>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</si>
  <si>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</si>
  <si>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</si>
  <si>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</si>
  <si>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</si>
  <si>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</si>
  <si>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</si>
  <si>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</si>
  <si>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</si>
  <si>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</si>
  <si>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</si>
  <si>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</si>
  <si>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</si>
  <si>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</si>
  <si>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</si>
  <si>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</si>
  <si>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</si>
  <si>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</si>
  <si>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</si>
  <si>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</si>
  <si>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</si>
  <si>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</si>
  <si>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</si>
  <si>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</si>
  <si>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</si>
  <si>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</si>
  <si>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</si>
  <si>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</si>
  <si>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</si>
  <si>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</si>
  <si>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</si>
  <si>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</si>
  <si>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</si>
  <si>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</si>
  <si>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</si>
  <si>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</si>
  <si>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</si>
  <si>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</si>
  <si>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</si>
  <si>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</si>
  <si>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</si>
  <si>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</si>
  <si>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</si>
  <si>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</si>
  <si>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</si>
  <si>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</si>
  <si>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</si>
  <si>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</si>
  <si>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</si>
  <si>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</si>
  <si>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</si>
  <si>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</si>
  <si>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</si>
  <si>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</si>
  <si>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</si>
  <si>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</si>
  <si>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</si>
  <si>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</si>
  <si>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</si>
  <si>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</si>
  <si>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</si>
  <si>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</si>
  <si>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</si>
  <si>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</si>
  <si>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</si>
  <si>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</si>
  <si>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</si>
  <si>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</si>
  <si>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</si>
  <si>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</si>
  <si>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</si>
  <si>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</si>
  <si>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</si>
  <si>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</si>
  <si>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</si>
  <si>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</si>
  <si>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</si>
  <si>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</si>
  <si>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</si>
  <si>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</si>
  <si>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</si>
  <si>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</si>
  <si>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</si>
  <si>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</si>
  <si>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</si>
  <si>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</si>
  <si>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</si>
  <si>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</si>
  <si>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</si>
  <si>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</si>
  <si>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</si>
  <si>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</si>
  <si>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</si>
  <si>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</si>
  <si>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</si>
  <si>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</si>
  <si>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</si>
  <si>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</si>
  <si>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</si>
  <si>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</si>
  <si>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</si>
  <si>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</si>
  <si>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</si>
  <si>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</si>
  <si>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</si>
  <si>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</si>
  <si>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</si>
  <si>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</si>
  <si>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</si>
  <si>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</si>
  <si>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</si>
  <si>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</si>
  <si>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</si>
  <si>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</si>
  <si>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</si>
  <si>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</si>
  <si>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</si>
  <si>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</si>
  <si>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</si>
  <si>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</si>
  <si>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</si>
  <si>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</si>
  <si>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</si>
  <si>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</si>
  <si>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</si>
  <si>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</si>
  <si>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</si>
  <si>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</si>
  <si>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</si>
  <si>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</si>
  <si>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</si>
  <si>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</si>
  <si>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</si>
  <si>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</si>
  <si>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</si>
  <si>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</si>
  <si>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</si>
  <si>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</si>
  <si>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</si>
  <si>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</si>
  <si>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</si>
  <si>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</si>
  <si>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</si>
  <si>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</si>
  <si>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</si>
  <si>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</si>
  <si>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</si>
  <si>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</si>
  <si>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</si>
  <si>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</si>
  <si>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</si>
  <si>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</si>
  <si>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</si>
  <si>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</si>
  <si>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</si>
  <si>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</si>
  <si>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</si>
  <si>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</si>
  <si>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</si>
  <si>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</si>
  <si>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</si>
  <si>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</si>
  <si>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</si>
  <si>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</si>
  <si>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</si>
  <si>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</si>
  <si>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</si>
  <si>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</si>
  <si>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</si>
  <si>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</si>
  <si>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</si>
  <si>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</si>
  <si>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</si>
  <si>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</si>
  <si>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</si>
  <si>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</si>
  <si>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</si>
  <si>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</si>
  <si>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</si>
  <si>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</si>
  <si>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</si>
  <si>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</si>
  <si>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</si>
  <si>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</si>
  <si>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</si>
  <si>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</si>
  <si>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</si>
  <si>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</si>
  <si>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</si>
  <si>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</si>
  <si>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</si>
  <si>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</si>
  <si>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</si>
  <si>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</si>
  <si>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</si>
  <si>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</si>
  <si>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</si>
  <si>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</si>
  <si>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</si>
  <si>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</si>
  <si>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</si>
  <si>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</si>
  <si>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</si>
  <si>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</si>
  <si>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</si>
  <si>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</si>
  <si>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</si>
  <si>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</si>
  <si>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</si>
  <si>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</si>
  <si>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</si>
  <si>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</si>
  <si>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</si>
  <si>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</si>
  <si>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</si>
  <si>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</si>
  <si>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</si>
  <si>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</si>
  <si>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</si>
  <si>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</si>
  <si>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</si>
  <si>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</si>
  <si>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</si>
  <si>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</si>
  <si>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</si>
  <si>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</si>
  <si>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</si>
  <si>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</si>
  <si>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</si>
  <si>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</si>
  <si>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</si>
  <si>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</si>
  <si>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</si>
  <si>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</si>
  <si>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</si>
  <si>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</si>
  <si>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</si>
  <si>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</si>
  <si>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</si>
  <si>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</si>
  <si>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</si>
  <si>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</si>
  <si>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</si>
  <si>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</si>
  <si>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</si>
  <si>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</si>
  <si>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</si>
  <si>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</si>
  <si>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</si>
  <si>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</si>
  <si>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</si>
  <si>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</si>
  <si>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</si>
  <si>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</si>
  <si>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</si>
  <si>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</si>
  <si>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</si>
  <si>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</si>
  <si>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</si>
  <si>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</si>
  <si>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</si>
  <si>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</si>
  <si>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</si>
  <si>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</si>
  <si>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</si>
  <si>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</si>
  <si>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</si>
  <si>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</si>
  <si>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</si>
  <si>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</si>
  <si>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</si>
  <si>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</si>
  <si>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</si>
  <si>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</si>
  <si>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</si>
  <si>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</si>
  <si>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</si>
  <si>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</si>
  <si>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</si>
  <si>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</si>
  <si>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</si>
  <si>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</si>
  <si>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</si>
  <si>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</si>
  <si>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</si>
  <si>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</si>
  <si>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</si>
  <si>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</si>
  <si>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</si>
  <si>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</si>
  <si>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</si>
  <si>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</si>
  <si>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</si>
  <si>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</si>
  <si>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</si>
  <si>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</si>
  <si>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</si>
  <si>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</si>
  <si>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</si>
  <si>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</si>
  <si>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</si>
  <si>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</si>
  <si>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</si>
  <si>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</si>
  <si>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</si>
  <si>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</si>
  <si>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</si>
  <si>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</si>
  <si>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</si>
  <si>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</si>
  <si>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</si>
  <si>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</si>
  <si>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</si>
  <si>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</si>
  <si>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</si>
  <si>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</si>
  <si>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</si>
  <si>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</si>
  <si>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</si>
  <si>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</si>
  <si>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</si>
  <si>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</si>
  <si>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</si>
  <si>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</si>
  <si>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</si>
  <si>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</si>
  <si>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</si>
  <si>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</si>
  <si>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</si>
  <si>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</si>
  <si>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</si>
  <si>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</si>
  <si>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</si>
  <si>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</si>
  <si>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</si>
  <si>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</si>
  <si>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</si>
  <si>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</si>
  <si>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</si>
  <si>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</si>
  <si>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</si>
  <si>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</si>
  <si>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</si>
  <si>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</si>
  <si>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</si>
  <si>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</si>
  <si>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</si>
  <si>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</si>
  <si>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</si>
  <si>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</si>
  <si>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</si>
  <si>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</si>
  <si>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</si>
  <si>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</si>
  <si>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</si>
  <si>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</si>
  <si>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</si>
  <si>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</si>
  <si>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</si>
  <si>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</si>
  <si>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</si>
  <si>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</si>
  <si>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</si>
  <si>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</si>
  <si>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</si>
  <si>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</si>
  <si>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</si>
  <si>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</si>
  <si>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</si>
  <si>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</si>
  <si>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</si>
  <si>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</si>
  <si>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</si>
  <si>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</si>
  <si>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</si>
  <si>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</si>
  <si>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</si>
  <si>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</si>
  <si>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</si>
  <si>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</si>
  <si>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</si>
  <si>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</si>
  <si>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</si>
  <si>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</si>
  <si>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</si>
  <si>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</si>
  <si>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</si>
  <si>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</si>
  <si>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</si>
  <si>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</si>
  <si>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</si>
  <si>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</si>
  <si>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</si>
  <si>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</si>
  <si>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</si>
  <si>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</si>
  <si>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</si>
  <si>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</si>
  <si>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</si>
  <si>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</si>
  <si>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</si>
  <si>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</si>
  <si>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</si>
  <si>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</si>
  <si>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</si>
  <si>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</si>
  <si>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</si>
  <si>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</si>
  <si>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</si>
  <si>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</si>
  <si>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</si>
  <si>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</si>
  <si>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</si>
  <si>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</si>
  <si>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</si>
  <si>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</si>
  <si>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</si>
  <si>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</si>
  <si>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</si>
  <si>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</si>
  <si>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</si>
  <si>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</si>
  <si>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</si>
  <si>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</si>
  <si>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</si>
  <si>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</si>
  <si>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</si>
  <si>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</si>
  <si>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</si>
  <si>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</si>
  <si>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</si>
  <si>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</si>
  <si>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</si>
  <si>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</si>
  <si>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</si>
  <si>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</si>
  <si>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</si>
  <si>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</si>
  <si>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</si>
  <si>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</si>
  <si>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</si>
  <si>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</si>
  <si>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</si>
  <si>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</si>
  <si>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</si>
  <si>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</si>
  <si>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</si>
  <si>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</si>
  <si>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</si>
  <si>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</si>
  <si>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</si>
  <si>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</si>
  <si>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</si>
  <si>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</si>
  <si>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</si>
  <si>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</si>
  <si>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</si>
  <si>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</si>
  <si>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</si>
  <si>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</si>
  <si>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</si>
  <si>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</si>
  <si>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</si>
  <si>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</si>
  <si>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</si>
  <si>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</si>
  <si>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</si>
  <si>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</si>
  <si>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</si>
  <si>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</si>
  <si>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</si>
  <si>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</si>
  <si>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</si>
  <si>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</si>
  <si>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</si>
  <si>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</si>
  <si>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</si>
  <si>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</si>
  <si>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</si>
  <si>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</si>
  <si>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</si>
  <si>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</si>
  <si>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</si>
  <si>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</si>
  <si>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</si>
  <si>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</si>
  <si>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</si>
  <si>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</si>
  <si>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</si>
  <si>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</si>
  <si>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</si>
  <si>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</si>
  <si>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</si>
  <si>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</si>
  <si>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</si>
  <si>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</si>
  <si>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</si>
  <si>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</si>
  <si>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</si>
  <si>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</si>
  <si>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</si>
  <si>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</si>
  <si>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</si>
  <si>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</si>
  <si>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</si>
  <si>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</si>
  <si>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</si>
  <si>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</si>
  <si>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</si>
  <si>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</si>
  <si>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</si>
  <si>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</si>
  <si>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</si>
  <si>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</si>
  <si>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</si>
  <si>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</si>
  <si>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</si>
  <si>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</si>
  <si>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</si>
  <si>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</si>
  <si>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</si>
  <si>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</si>
  <si>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</si>
  <si>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</si>
  <si>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</si>
  <si>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</si>
  <si>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</si>
  <si>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</si>
  <si>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</si>
  <si>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</si>
  <si>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</si>
  <si>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</si>
  <si>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</si>
  <si>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</si>
  <si>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</si>
  <si>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</si>
  <si>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</si>
  <si>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</si>
  <si>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</si>
  <si>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</si>
  <si>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</si>
  <si>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</si>
  <si>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</si>
  <si>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</si>
  <si>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</si>
  <si>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</si>
  <si>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</si>
  <si>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</si>
  <si>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</si>
  <si>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</si>
  <si>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</si>
  <si>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</si>
  <si>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</si>
  <si>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</si>
  <si>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</si>
  <si>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</si>
  <si>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</si>
  <si>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</si>
  <si>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</si>
  <si>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</si>
  <si>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</si>
  <si>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</si>
  <si>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</si>
  <si>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</si>
  <si>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</si>
  <si>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</si>
  <si>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</si>
  <si>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</si>
  <si>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</si>
  <si>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</si>
  <si>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</si>
  <si>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</si>
  <si>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</si>
  <si>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</si>
  <si>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</si>
  <si>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</si>
  <si>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</si>
  <si>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</si>
  <si>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</si>
  <si>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</si>
  <si>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</si>
  <si>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</si>
  <si>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</si>
  <si>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</si>
  <si>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</si>
  <si>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</si>
  <si>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</si>
  <si>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</si>
  <si>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</si>
  <si>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</si>
  <si>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</si>
  <si>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</si>
  <si>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</si>
  <si>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</si>
  <si>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</si>
  <si>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</si>
  <si>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</si>
  <si>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</si>
  <si>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</si>
  <si>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</si>
  <si>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</si>
  <si>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</si>
  <si>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</si>
  <si>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</si>
  <si>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</si>
  <si>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</si>
  <si>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</si>
  <si>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</si>
  <si>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</si>
  <si>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</si>
  <si>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</si>
  <si>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</si>
  <si>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</si>
  <si>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</si>
  <si>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</si>
  <si>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</si>
  <si>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</si>
  <si>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</si>
  <si>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</si>
  <si>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</si>
  <si>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</si>
  <si>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</si>
  <si>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</si>
  <si>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</si>
  <si>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</si>
  <si>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</si>
  <si>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</si>
  <si>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</si>
  <si>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</si>
  <si>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</si>
  <si>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</si>
  <si>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</si>
  <si>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</si>
  <si>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</si>
  <si>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</si>
  <si>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</si>
  <si>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</si>
  <si>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</si>
  <si>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</si>
  <si>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</si>
  <si>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</si>
  <si>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</si>
  <si>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</si>
  <si>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</si>
  <si>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</si>
  <si>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</si>
  <si>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</si>
  <si>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</si>
  <si>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</si>
  <si>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</si>
  <si>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</si>
  <si>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</si>
  <si>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</si>
  <si>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</si>
  <si>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</si>
  <si>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</si>
  <si>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</si>
  <si>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</si>
  <si>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</si>
  <si>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</si>
  <si>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</si>
  <si>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</si>
  <si>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</si>
  <si>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</si>
  <si>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</si>
  <si>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</si>
  <si>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</si>
  <si>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</si>
  <si>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</si>
  <si>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</si>
  <si>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</si>
  <si>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</si>
  <si>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</si>
  <si>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</si>
  <si>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</si>
  <si>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</si>
  <si>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</si>
  <si>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</si>
  <si>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</si>
  <si>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</si>
  <si>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</si>
  <si>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</si>
  <si>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</si>
  <si>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</si>
  <si>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</si>
  <si>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</si>
  <si>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</si>
  <si>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</si>
  <si>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</si>
  <si>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</si>
  <si>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</si>
  <si>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</si>
  <si>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</si>
  <si>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</si>
  <si>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</si>
  <si>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</si>
  <si>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</si>
  <si>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</si>
  <si>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</si>
  <si>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</si>
  <si>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</si>
  <si>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</si>
  <si>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</si>
  <si>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</si>
  <si>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</si>
  <si>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</si>
  <si>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</si>
  <si>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</si>
  <si>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</si>
  <si>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</si>
  <si>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</si>
  <si>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</si>
  <si>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</si>
  <si>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</si>
  <si>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</si>
  <si>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</si>
  <si>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</si>
  <si>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</si>
  <si>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</si>
  <si>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</si>
  <si>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</si>
  <si>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</si>
  <si>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</si>
  <si>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</si>
  <si>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</si>
  <si>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</si>
  <si>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</si>
  <si>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</si>
  <si>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</si>
  <si>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</si>
  <si>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</si>
  <si>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</si>
  <si>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</si>
  <si>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</si>
  <si>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</si>
  <si>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</si>
  <si>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</si>
  <si>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</si>
  <si>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</si>
  <si>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</si>
  <si>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</si>
  <si>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</si>
  <si>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</si>
  <si>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</si>
  <si>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</si>
  <si>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</si>
  <si>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</si>
  <si>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</si>
  <si>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</si>
  <si>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</si>
  <si>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</si>
  <si>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</si>
  <si>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</si>
  <si>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</si>
  <si>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</si>
  <si>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</si>
  <si>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</si>
  <si>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</si>
  <si>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</si>
  <si>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</si>
  <si>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</si>
  <si>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</si>
  <si>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</si>
  <si>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</si>
  <si>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</si>
  <si>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</si>
  <si>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</si>
  <si>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</si>
  <si>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</si>
  <si>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</si>
  <si>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</si>
  <si>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</si>
  <si>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</si>
  <si>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</si>
  <si>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</si>
  <si>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</si>
  <si>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</si>
  <si>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</si>
  <si>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</si>
  <si>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</si>
  <si>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</si>
  <si>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</si>
  <si>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</si>
  <si>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</si>
  <si>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</si>
  <si>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</si>
  <si>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</si>
  <si>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</si>
  <si>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</si>
  <si>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</si>
  <si>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</si>
  <si>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</si>
  <si>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</si>
  <si>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</si>
  <si>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</si>
  <si>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</si>
  <si>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</si>
  <si>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</si>
  <si>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</si>
  <si>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</si>
  <si>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</si>
  <si>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</si>
  <si>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</si>
  <si>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</si>
  <si>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</si>
  <si>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</si>
  <si>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</si>
  <si>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</si>
  <si>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</si>
  <si>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</si>
  <si>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</si>
  <si>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</si>
  <si>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</si>
  <si>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</si>
  <si>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</si>
  <si>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</si>
  <si>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</si>
  <si>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</si>
  <si>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</si>
  <si>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</si>
  <si>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</si>
  <si>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</si>
  <si>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</si>
  <si>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</si>
  <si>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</si>
  <si>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</si>
  <si>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</si>
  <si>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</si>
  <si>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</si>
  <si>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</si>
  <si>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</si>
  <si>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</si>
  <si>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</si>
  <si>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</si>
  <si>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</si>
  <si>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</si>
  <si>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</si>
  <si>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</si>
  <si>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</si>
  <si>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</si>
  <si>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</si>
  <si>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</si>
  <si>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</si>
  <si>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</si>
  <si>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</si>
  <si>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</si>
  <si>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</si>
  <si>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</si>
  <si>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</si>
  <si>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</si>
  <si>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</si>
  <si>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</si>
  <si>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</si>
  <si>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</si>
  <si>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</si>
  <si>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</si>
  <si>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</si>
  <si>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</si>
  <si>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</si>
  <si>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</si>
  <si>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</si>
  <si>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</si>
  <si>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</si>
  <si>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</si>
  <si>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</si>
  <si>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</si>
  <si>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</si>
  <si>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</si>
  <si>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</si>
  <si>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</si>
  <si>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</si>
  <si>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</si>
  <si>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</si>
  <si>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</si>
  <si>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</si>
  <si>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</si>
  <si>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</si>
  <si>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</si>
  <si>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</si>
  <si>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</si>
  <si>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</si>
  <si>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</si>
  <si>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</si>
  <si>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</si>
  <si>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</si>
  <si>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</si>
  <si>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</si>
  <si>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</si>
  <si>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</si>
  <si>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</si>
  <si>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</si>
  <si>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</si>
  <si>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</si>
  <si>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</si>
  <si>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</si>
  <si>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</si>
  <si>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</si>
  <si>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</si>
  <si>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</si>
  <si>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</si>
  <si>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</si>
  <si>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</si>
  <si>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</si>
  <si>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</si>
  <si>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</si>
  <si>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</si>
  <si>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</si>
  <si>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</si>
  <si>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Bourns KK</t>
    <phoneticPr fontId="4" type="noConversion"/>
  </si>
  <si>
    <t>LC Series</t>
    <phoneticPr fontId="28"/>
  </si>
  <si>
    <t>LC Breaker</t>
    <phoneticPr fontId="28"/>
  </si>
  <si>
    <t>1-1 Nishiotabi-cho Suita-city Osaka, Japan</t>
    <phoneticPr fontId="4" type="noConversion"/>
  </si>
  <si>
    <t>Yohei Okada</t>
    <phoneticPr fontId="4" type="noConversion"/>
  </si>
  <si>
    <t>Yohei.Okada@bourns.com</t>
    <phoneticPr fontId="4" type="noConversion"/>
  </si>
  <si>
    <t>0868-66-2525</t>
    <phoneticPr fontId="4" type="noConversion"/>
  </si>
  <si>
    <t>Tsutomu Fujita</t>
    <phoneticPr fontId="4" type="noConversion"/>
  </si>
  <si>
    <t>Manager, Administrative Dept.</t>
    <phoneticPr fontId="4" type="noConversion"/>
  </si>
  <si>
    <t>Tsutomu.Fujita@bourns.com</t>
    <phoneticPr fontId="4" type="noConversion"/>
  </si>
  <si>
    <t>06-6319-2281</t>
    <phoneticPr fontId="4" type="noConversion"/>
  </si>
  <si>
    <t>The part of Tin of 'Malaysia Smelting Corp' is supplied from Rwanda and DRC. The locations are not conflict areas in the countries and the smelter is CFS validated.</t>
    <phoneticPr fontId="4" type="noConversion"/>
  </si>
  <si>
    <t>http://www.bourns.com/docs/RoHS-Content/conflict_metals_statement.pdf</t>
    <phoneticPr fontId="4" type="noConversion"/>
  </si>
  <si>
    <t>CID001898</t>
    <phoneticPr fontId="28"/>
  </si>
  <si>
    <t>CFSI VALIDATED</t>
    <phoneticPr fontId="28"/>
  </si>
  <si>
    <t>CID001191</t>
    <phoneticPr fontId="28"/>
  </si>
  <si>
    <t>CFSI VALIDATED</t>
    <phoneticPr fontId="28"/>
  </si>
  <si>
    <t>CID001460</t>
    <phoneticPr fontId="28"/>
  </si>
  <si>
    <t>CID001482</t>
    <phoneticPr fontId="28"/>
  </si>
  <si>
    <t>CID001105</t>
    <phoneticPr fontId="28"/>
  </si>
</sst>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ＭＳ Ｐゴシック"/>
      <family val="3"/>
      <charset val="128"/>
      <scheme val="minor"/>
    </font>
    <font>
      <sz val="10"/>
      <color rgb="FFFF0000"/>
      <name val="Verdana"/>
      <family val="2"/>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2"/>
      <name val="ＭＳ Ｐゴシック"/>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3"/>
      <charset val="128"/>
    </font>
    <font>
      <sz val="10"/>
      <name val="Verdana"/>
      <family val="2"/>
    </font>
    <font>
      <sz val="11"/>
      <name val="Calibri"/>
      <family val="2"/>
    </font>
    <font>
      <sz val="11"/>
      <color rgb="FF000000"/>
      <name val="Calibri"/>
      <family val="2"/>
    </font>
    <font>
      <sz val="11"/>
      <name val="Arial"/>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amily val="3"/>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xf numFmtId="0" fontId="81" fillId="0" borderId="0" applyNumberFormat="0" applyFill="0" applyBorder="0" applyAlignment="0" applyProtection="0"/>
    <xf numFmtId="180" fontId="80"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80" fontId="86" fillId="0" borderId="0"/>
    <xf numFmtId="0" fontId="6" fillId="0" borderId="0"/>
    <xf numFmtId="0" fontId="6" fillId="0" borderId="0"/>
    <xf numFmtId="180"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80" fontId="86" fillId="0" borderId="0"/>
    <xf numFmtId="0" fontId="5" fillId="0" borderId="0"/>
    <xf numFmtId="180" fontId="6" fillId="0" borderId="0"/>
    <xf numFmtId="0" fontId="69" fillId="0" borderId="0"/>
    <xf numFmtId="0" fontId="69" fillId="0" borderId="0"/>
    <xf numFmtId="180" fontId="5" fillId="0" borderId="0"/>
    <xf numFmtId="0" fontId="69" fillId="0" borderId="0"/>
    <xf numFmtId="0" fontId="5" fillId="0" borderId="0"/>
    <xf numFmtId="0" fontId="69" fillId="0" borderId="0"/>
    <xf numFmtId="0" fontId="87" fillId="0" borderId="0">
      <alignment vertical="center"/>
    </xf>
    <xf numFmtId="180"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80" fontId="86" fillId="0" borderId="0"/>
    <xf numFmtId="180"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80" fontId="10" fillId="0" borderId="0"/>
    <xf numFmtId="0" fontId="6" fillId="0" borderId="0"/>
    <xf numFmtId="0" fontId="6" fillId="0" borderId="0"/>
    <xf numFmtId="0" fontId="6" fillId="0" borderId="0"/>
    <xf numFmtId="180" fontId="6" fillId="0" borderId="0"/>
  </cellStyleXfs>
  <cellXfs count="44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80"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2"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80"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80" fontId="0" fillId="2" borderId="4" xfId="0" applyNumberFormat="1" applyFont="1" applyFill="1" applyBorder="1" applyAlignment="1">
      <alignment vertical="top" wrapText="1"/>
    </xf>
    <xf numFmtId="180" fontId="0" fillId="2" borderId="0" xfId="0" applyNumberFormat="1" applyFont="1" applyFill="1" applyBorder="1" applyAlignment="1"/>
    <xf numFmtId="180" fontId="9" fillId="2" borderId="0" xfId="0" applyNumberFormat="1" applyFont="1" applyFill="1" applyBorder="1"/>
    <xf numFmtId="180" fontId="14" fillId="2" borderId="0" xfId="0" applyNumberFormat="1" applyFont="1" applyFill="1" applyBorder="1" applyAlignment="1">
      <alignment horizontal="center" vertical="center" wrapText="1"/>
    </xf>
    <xf numFmtId="180" fontId="11" fillId="2" borderId="0" xfId="0" applyNumberFormat="1" applyFont="1" applyFill="1" applyBorder="1" applyAlignment="1">
      <alignment horizontal="center" vertical="center"/>
    </xf>
    <xf numFmtId="180" fontId="0" fillId="2" borderId="0" xfId="0" applyNumberFormat="1" applyFont="1" applyFill="1" applyBorder="1"/>
    <xf numFmtId="180" fontId="27" fillId="2" borderId="11"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82"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5"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80" fontId="96" fillId="0" borderId="0" xfId="480" applyFont="1" applyFill="1" applyAlignment="1">
      <alignment horizontal="left" vertical="top" wrapText="1"/>
    </xf>
    <xf numFmtId="180"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80" fontId="96" fillId="0" borderId="0" xfId="480" applyFont="1" applyFill="1" applyAlignment="1">
      <alignment vertical="top" wrapText="1"/>
    </xf>
    <xf numFmtId="180" fontId="97" fillId="0" borderId="0" xfId="480" applyFont="1" applyFill="1" applyAlignment="1">
      <alignment horizontal="left" vertical="top" wrapText="1"/>
    </xf>
    <xf numFmtId="9" fontId="117"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7" fillId="0" borderId="0" xfId="502" applyFont="1" applyFill="1" applyAlignment="1">
      <alignment horizontal="justify" vertical="top"/>
    </xf>
    <xf numFmtId="0" fontId="97" fillId="0" borderId="0" xfId="502" applyFont="1" applyFill="1" applyBorder="1" applyAlignment="1">
      <alignment horizontal="left" vertical="top" wrapText="1"/>
    </xf>
    <xf numFmtId="0" fontId="118" fillId="0" borderId="0" xfId="502" applyFont="1" applyFill="1" applyBorder="1" applyAlignment="1">
      <alignment horizontal="left" vertical="top" wrapText="1"/>
    </xf>
    <xf numFmtId="0" fontId="117" fillId="0" borderId="0" xfId="502" applyFont="1" applyFill="1" applyAlignment="1">
      <alignment horizontal="left" vertical="top" wrapText="1"/>
    </xf>
    <xf numFmtId="180" fontId="96" fillId="0" borderId="0" xfId="480" applyFont="1" applyFill="1" applyAlignment="1" applyProtection="1">
      <alignment horizontal="left" vertical="top" wrapText="1"/>
    </xf>
    <xf numFmtId="180" fontId="96" fillId="0" borderId="0" xfId="480" applyFont="1" applyFill="1" applyBorder="1" applyAlignment="1">
      <alignment vertical="top" wrapText="1"/>
    </xf>
    <xf numFmtId="180" fontId="96" fillId="0" borderId="0" xfId="480" applyFont="1" applyFill="1" applyAlignment="1" applyProtection="1">
      <alignment horizontal="left" vertical="top" wrapText="1"/>
      <protection hidden="1"/>
    </xf>
    <xf numFmtId="0" fontId="121" fillId="0" borderId="0" xfId="527" applyFont="1" applyFill="1" applyAlignment="1">
      <alignment horizontal="left" vertical="top" wrapText="1"/>
    </xf>
    <xf numFmtId="180" fontId="6" fillId="0" borderId="0" xfId="480"/>
    <xf numFmtId="0" fontId="113" fillId="0" borderId="0" xfId="0" applyFont="1" applyFill="1" applyAlignment="1">
      <alignment vertical="top" wrapText="1"/>
    </xf>
    <xf numFmtId="180" fontId="25" fillId="0" borderId="42" xfId="570" applyNumberFormat="1" applyFont="1" applyFill="1" applyBorder="1" applyAlignment="1">
      <alignment horizontal="center" vertical="top" wrapText="1"/>
    </xf>
    <xf numFmtId="180" fontId="25" fillId="0" borderId="43" xfId="570" applyNumberFormat="1" applyFont="1" applyFill="1" applyBorder="1" applyAlignment="1">
      <alignment horizontal="center" vertical="top" wrapText="1"/>
    </xf>
    <xf numFmtId="180"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80" fontId="25" fillId="2" borderId="42" xfId="570" applyNumberFormat="1" applyFont="1" applyFill="1" applyBorder="1" applyAlignment="1">
      <alignment horizontal="center" vertical="top" wrapText="1"/>
    </xf>
    <xf numFmtId="180" fontId="25" fillId="2" borderId="43" xfId="570" applyNumberFormat="1" applyFont="1" applyFill="1" applyBorder="1" applyAlignment="1">
      <alignment horizontal="center" vertical="top" wrapText="1"/>
    </xf>
    <xf numFmtId="180"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181" fontId="14" fillId="2" borderId="25" xfId="0" applyNumberFormat="1" applyFont="1" applyFill="1" applyBorder="1" applyAlignment="1" applyProtection="1">
      <alignment horizontal="center" wrapText="1"/>
      <protection locked="0" hidden="1"/>
    </xf>
    <xf numFmtId="181"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hidden="1"/>
    </xf>
    <xf numFmtId="0" fontId="11" fillId="2" borderId="52" xfId="0" quotePrefix="1" applyFont="1" applyFill="1" applyBorder="1" applyAlignment="1" applyProtection="1">
      <alignment horizontal="left" vertical="center" wrapText="1"/>
      <protection locked="0"/>
    </xf>
    <xf numFmtId="0" fontId="7" fillId="2" borderId="52" xfId="487" applyFill="1" applyBorder="1" applyAlignment="1" applyProtection="1">
      <alignment horizontal="left" vertical="center" wrapText="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ハイパーリンク" xfId="487" builtinId="8"/>
    <cellStyle name="一般 7" xfId="588"/>
    <cellStyle name="標準" xfId="0" builtinId="0"/>
    <cellStyle name="標準 2" xfId="589"/>
    <cellStyle name="標準 2 2" xfId="590"/>
    <cellStyle name="標準 2 3" xfId="591"/>
    <cellStyle name="표준 2" xfId="587"/>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Yohei.Okada@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bourns.com/docs/RoHS-Content/conflict_metals_statement.pdf" TargetMode="External"/><Relationship Id="rId4" Type="http://schemas.openxmlformats.org/officeDocument/2006/relationships/hyperlink" Target="mailto:Tsutomu.Fujita@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1"/>
      <c r="B2" s="38" t="s">
        <v>975</v>
      </c>
      <c r="C2" s="36"/>
      <c r="D2" s="227"/>
      <c r="E2" s="3"/>
      <c r="F2" s="36"/>
      <c r="G2" s="34"/>
    </row>
    <row r="3" spans="1:7">
      <c r="A3" s="351"/>
      <c r="B3" s="5" t="s">
        <v>964</v>
      </c>
      <c r="C3" s="6"/>
      <c r="D3" s="228"/>
      <c r="E3" s="3"/>
      <c r="F3" s="6"/>
      <c r="G3" s="34"/>
    </row>
    <row r="4" spans="1:7" ht="15.75">
      <c r="A4" s="351"/>
      <c r="B4" s="41" t="s">
        <v>977</v>
      </c>
      <c r="C4" s="7"/>
      <c r="D4" s="229"/>
      <c r="E4" s="3"/>
      <c r="F4" s="7"/>
      <c r="G4" s="34"/>
    </row>
    <row r="5" spans="1:7">
      <c r="A5" s="351"/>
      <c r="B5" s="40" t="s">
        <v>1169</v>
      </c>
      <c r="C5" s="4"/>
      <c r="D5" s="230"/>
      <c r="E5" s="3"/>
      <c r="F5" s="4"/>
      <c r="G5" s="34"/>
    </row>
    <row r="6" spans="1:7">
      <c r="A6" s="351"/>
      <c r="B6" s="8"/>
      <c r="C6" s="8"/>
      <c r="D6" s="231"/>
      <c r="E6" s="8"/>
      <c r="F6" s="8"/>
      <c r="G6" s="34"/>
    </row>
    <row r="7" spans="1:7">
      <c r="A7" s="351"/>
      <c r="B7" s="8"/>
      <c r="C7" s="8"/>
      <c r="D7" s="231"/>
      <c r="E7" s="8"/>
      <c r="F7" s="8"/>
      <c r="G7" s="34"/>
    </row>
    <row r="8" spans="1:7">
      <c r="A8" s="351"/>
      <c r="B8" s="8"/>
      <c r="C8" s="8"/>
      <c r="D8" s="231"/>
      <c r="E8" s="8"/>
      <c r="F8" s="8"/>
      <c r="G8" s="34"/>
    </row>
    <row r="9" spans="1:7">
      <c r="A9" s="351"/>
      <c r="B9" s="354" t="s">
        <v>978</v>
      </c>
      <c r="C9" s="354"/>
      <c r="D9" s="354"/>
      <c r="E9" s="354"/>
      <c r="F9" s="354"/>
      <c r="G9" s="34"/>
    </row>
    <row r="10" spans="1:7" ht="27" customHeight="1">
      <c r="A10" s="351"/>
      <c r="B10" s="355" t="s">
        <v>511</v>
      </c>
      <c r="C10" s="355"/>
      <c r="D10" s="355"/>
      <c r="E10" s="355"/>
      <c r="F10" s="355"/>
      <c r="G10" s="34"/>
    </row>
    <row r="11" spans="1:7" ht="27" customHeight="1">
      <c r="A11" s="351"/>
      <c r="B11" s="356"/>
      <c r="C11" s="356"/>
      <c r="D11" s="356"/>
      <c r="E11" s="356"/>
      <c r="F11" s="356"/>
      <c r="G11" s="34"/>
    </row>
    <row r="12" spans="1:7">
      <c r="A12" s="351"/>
      <c r="B12" s="42" t="s">
        <v>976</v>
      </c>
      <c r="C12" s="43" t="s">
        <v>979</v>
      </c>
      <c r="D12" s="232" t="s">
        <v>980</v>
      </c>
      <c r="E12" s="43" t="s">
        <v>706</v>
      </c>
      <c r="F12" s="43" t="s">
        <v>707</v>
      </c>
      <c r="G12" s="34"/>
    </row>
    <row r="13" spans="1:7" ht="33.75">
      <c r="A13" s="351"/>
      <c r="B13" s="2">
        <v>1</v>
      </c>
      <c r="C13" s="37" t="s">
        <v>1220</v>
      </c>
      <c r="D13" s="39" t="s">
        <v>1004</v>
      </c>
      <c r="E13" s="214" t="s">
        <v>981</v>
      </c>
      <c r="F13" s="214"/>
      <c r="G13" s="34"/>
    </row>
    <row r="14" spans="1:7" ht="33.75">
      <c r="A14" s="351"/>
      <c r="B14" s="2">
        <v>2</v>
      </c>
      <c r="C14" s="37" t="s">
        <v>1220</v>
      </c>
      <c r="D14" s="39" t="s">
        <v>1154</v>
      </c>
      <c r="E14" s="214" t="s">
        <v>607</v>
      </c>
      <c r="F14" s="214" t="s">
        <v>608</v>
      </c>
      <c r="G14" s="34"/>
    </row>
    <row r="15" spans="1:7" ht="89.1" customHeight="1">
      <c r="A15" s="351"/>
      <c r="B15" s="357">
        <v>2.0099999999999998</v>
      </c>
      <c r="C15" s="348" t="s">
        <v>1220</v>
      </c>
      <c r="D15" s="360" t="s">
        <v>2745</v>
      </c>
      <c r="E15" s="215" t="s">
        <v>708</v>
      </c>
      <c r="F15" s="215" t="s">
        <v>711</v>
      </c>
      <c r="G15" s="34"/>
    </row>
    <row r="16" spans="1:7" ht="99" customHeight="1">
      <c r="A16" s="351"/>
      <c r="B16" s="358"/>
      <c r="C16" s="349"/>
      <c r="D16" s="361"/>
      <c r="E16" s="216"/>
      <c r="F16" s="216" t="s">
        <v>709</v>
      </c>
      <c r="G16" s="34"/>
    </row>
    <row r="17" spans="1:7" ht="63" customHeight="1">
      <c r="A17" s="351"/>
      <c r="B17" s="359"/>
      <c r="C17" s="350"/>
      <c r="D17" s="362"/>
      <c r="E17" s="37"/>
      <c r="F17" s="37" t="s">
        <v>710</v>
      </c>
      <c r="G17" s="34"/>
    </row>
    <row r="18" spans="1:7" ht="117" customHeight="1">
      <c r="A18" s="351"/>
      <c r="B18" s="357">
        <v>2.02</v>
      </c>
      <c r="C18" s="348" t="s">
        <v>1220</v>
      </c>
      <c r="D18" s="360" t="s">
        <v>2746</v>
      </c>
      <c r="E18" s="215" t="s">
        <v>512</v>
      </c>
      <c r="F18" s="215" t="s">
        <v>601</v>
      </c>
      <c r="G18" s="34"/>
    </row>
    <row r="19" spans="1:7" ht="71.099999999999994" customHeight="1">
      <c r="A19" s="351"/>
      <c r="B19" s="358"/>
      <c r="C19" s="349"/>
      <c r="D19" s="361"/>
      <c r="E19" s="216" t="s">
        <v>606</v>
      </c>
      <c r="F19" s="216" t="s">
        <v>513</v>
      </c>
      <c r="G19" s="34"/>
    </row>
    <row r="20" spans="1:7" ht="90.75" customHeight="1">
      <c r="A20" s="351"/>
      <c r="B20" s="358"/>
      <c r="C20" s="349"/>
      <c r="D20" s="361"/>
      <c r="E20" s="216"/>
      <c r="F20" s="216" t="s">
        <v>713</v>
      </c>
      <c r="G20" s="34"/>
    </row>
    <row r="21" spans="1:7" ht="74.25" customHeight="1">
      <c r="A21" s="351"/>
      <c r="B21" s="359"/>
      <c r="C21" s="350"/>
      <c r="D21" s="362"/>
      <c r="E21" s="37"/>
      <c r="F21" s="37" t="s">
        <v>712</v>
      </c>
      <c r="G21" s="34"/>
    </row>
    <row r="22" spans="1:7" ht="90" customHeight="1">
      <c r="A22" s="351"/>
      <c r="B22" s="366">
        <v>2.0299999999999998</v>
      </c>
      <c r="C22" s="366" t="s">
        <v>947</v>
      </c>
      <c r="D22" s="345" t="s">
        <v>2747</v>
      </c>
      <c r="E22" s="348" t="s">
        <v>510</v>
      </c>
      <c r="F22" s="215" t="s">
        <v>534</v>
      </c>
      <c r="G22" s="34"/>
    </row>
    <row r="23" spans="1:7" ht="109.5" customHeight="1">
      <c r="A23" s="351"/>
      <c r="B23" s="367"/>
      <c r="C23" s="367"/>
      <c r="D23" s="346"/>
      <c r="E23" s="349"/>
      <c r="F23" s="216" t="s">
        <v>948</v>
      </c>
      <c r="G23" s="34"/>
    </row>
    <row r="24" spans="1:7" ht="74.25" customHeight="1">
      <c r="A24" s="351"/>
      <c r="B24" s="368"/>
      <c r="C24" s="368"/>
      <c r="D24" s="347"/>
      <c r="E24" s="350"/>
      <c r="F24" s="37" t="s">
        <v>509</v>
      </c>
      <c r="G24" s="34"/>
    </row>
    <row r="25" spans="1:7" ht="72" customHeight="1">
      <c r="A25" s="351"/>
      <c r="B25" s="2" t="s">
        <v>532</v>
      </c>
      <c r="C25" s="37" t="s">
        <v>533</v>
      </c>
      <c r="D25" s="39" t="s">
        <v>2748</v>
      </c>
      <c r="E25" s="37" t="s">
        <v>2741</v>
      </c>
      <c r="F25" s="37" t="s">
        <v>535</v>
      </c>
      <c r="G25" s="34"/>
    </row>
    <row r="26" spans="1:7" ht="98.1" customHeight="1">
      <c r="A26" s="351"/>
      <c r="B26" s="363">
        <v>3</v>
      </c>
      <c r="C26" s="357" t="s">
        <v>79</v>
      </c>
      <c r="D26" s="360" t="s">
        <v>2749</v>
      </c>
      <c r="E26" s="348" t="s">
        <v>0</v>
      </c>
      <c r="F26" s="215" t="s">
        <v>73</v>
      </c>
      <c r="G26" s="34"/>
    </row>
    <row r="27" spans="1:7" ht="90" customHeight="1">
      <c r="A27" s="351"/>
      <c r="B27" s="364"/>
      <c r="C27" s="358"/>
      <c r="D27" s="361"/>
      <c r="E27" s="349"/>
      <c r="F27" s="216" t="s">
        <v>68</v>
      </c>
      <c r="G27" s="34"/>
    </row>
    <row r="28" spans="1:7" ht="19.350000000000001" customHeight="1">
      <c r="A28" s="351"/>
      <c r="B28" s="364"/>
      <c r="C28" s="358"/>
      <c r="D28" s="361"/>
      <c r="E28" s="349"/>
      <c r="F28" s="216" t="s">
        <v>69</v>
      </c>
      <c r="G28" s="34"/>
    </row>
    <row r="29" spans="1:7" ht="74.45" customHeight="1">
      <c r="A29" s="351"/>
      <c r="B29" s="364"/>
      <c r="C29" s="358"/>
      <c r="D29" s="361"/>
      <c r="E29" s="349"/>
      <c r="F29" s="216" t="s">
        <v>70</v>
      </c>
      <c r="G29" s="34"/>
    </row>
    <row r="30" spans="1:7" ht="62.45" customHeight="1">
      <c r="A30" s="351"/>
      <c r="B30" s="364"/>
      <c r="C30" s="358"/>
      <c r="D30" s="361"/>
      <c r="E30" s="349"/>
      <c r="F30" s="216" t="s">
        <v>71</v>
      </c>
      <c r="G30" s="34"/>
    </row>
    <row r="31" spans="1:7" ht="81" customHeight="1">
      <c r="A31" s="351"/>
      <c r="B31" s="364"/>
      <c r="C31" s="358"/>
      <c r="D31" s="361"/>
      <c r="E31" s="349"/>
      <c r="F31" s="216" t="s">
        <v>72</v>
      </c>
      <c r="G31" s="34"/>
    </row>
    <row r="32" spans="1:7" ht="48.75" customHeight="1">
      <c r="A32" s="351"/>
      <c r="B32" s="364"/>
      <c r="C32" s="358"/>
      <c r="D32" s="361"/>
      <c r="E32" s="349"/>
      <c r="F32" s="216" t="s">
        <v>75</v>
      </c>
      <c r="G32" s="34"/>
    </row>
    <row r="33" spans="1:7" ht="98.45" customHeight="1">
      <c r="A33" s="351"/>
      <c r="B33" s="364"/>
      <c r="C33" s="358"/>
      <c r="D33" s="361"/>
      <c r="E33" s="349"/>
      <c r="F33" s="216" t="s">
        <v>74</v>
      </c>
      <c r="G33" s="34"/>
    </row>
    <row r="34" spans="1:7" ht="89.1" customHeight="1">
      <c r="A34" s="351"/>
      <c r="B34" s="364"/>
      <c r="C34" s="358"/>
      <c r="D34" s="361"/>
      <c r="E34" s="349"/>
      <c r="F34" s="216" t="s">
        <v>76</v>
      </c>
      <c r="G34" s="34"/>
    </row>
    <row r="35" spans="1:7" ht="29.1" customHeight="1">
      <c r="A35" s="351"/>
      <c r="B35" s="364"/>
      <c r="C35" s="358"/>
      <c r="D35" s="361"/>
      <c r="E35" s="349"/>
      <c r="F35" s="216" t="s">
        <v>77</v>
      </c>
      <c r="G35" s="34"/>
    </row>
    <row r="36" spans="1:7" ht="126.75">
      <c r="A36" s="351"/>
      <c r="B36" s="365"/>
      <c r="C36" s="359"/>
      <c r="D36" s="362"/>
      <c r="E36" s="350"/>
      <c r="F36" s="217" t="s">
        <v>78</v>
      </c>
      <c r="G36" s="34"/>
    </row>
    <row r="37" spans="1:7" ht="112.5">
      <c r="A37" s="351"/>
      <c r="B37" s="176">
        <v>3.01</v>
      </c>
      <c r="C37" s="177" t="s">
        <v>79</v>
      </c>
      <c r="D37" s="39" t="s">
        <v>2750</v>
      </c>
      <c r="E37" s="218" t="s">
        <v>1475</v>
      </c>
      <c r="F37" s="219" t="s">
        <v>1602</v>
      </c>
      <c r="G37" s="34"/>
    </row>
    <row r="38" spans="1:7" ht="101.25">
      <c r="A38" s="351"/>
      <c r="B38" s="176">
        <v>3.02</v>
      </c>
      <c r="C38" s="177" t="s">
        <v>1509</v>
      </c>
      <c r="D38" s="39" t="s">
        <v>2751</v>
      </c>
      <c r="E38" s="218" t="s">
        <v>1524</v>
      </c>
      <c r="F38" s="219" t="s">
        <v>1603</v>
      </c>
      <c r="G38" s="34"/>
    </row>
    <row r="39" spans="1:7" ht="101.25">
      <c r="A39" s="351"/>
      <c r="B39" s="192">
        <v>4</v>
      </c>
      <c r="C39" s="191" t="s">
        <v>1782</v>
      </c>
      <c r="D39" s="39" t="s">
        <v>2752</v>
      </c>
      <c r="E39" s="37" t="s">
        <v>2680</v>
      </c>
      <c r="F39" s="37" t="s">
        <v>1783</v>
      </c>
      <c r="G39" s="34"/>
    </row>
    <row r="40" spans="1:7" ht="56.25">
      <c r="A40" s="351"/>
      <c r="B40" s="176">
        <v>4.01</v>
      </c>
      <c r="C40" s="191" t="s">
        <v>1782</v>
      </c>
      <c r="D40" s="39" t="s">
        <v>2754</v>
      </c>
      <c r="E40" s="37" t="s">
        <v>2700</v>
      </c>
      <c r="F40" s="37" t="s">
        <v>2706</v>
      </c>
      <c r="G40" s="34"/>
    </row>
    <row r="41" spans="1:7" ht="56.25">
      <c r="A41" s="351"/>
      <c r="B41" s="176" t="s">
        <v>2739</v>
      </c>
      <c r="C41" s="191" t="s">
        <v>1782</v>
      </c>
      <c r="D41" s="39" t="s">
        <v>2753</v>
      </c>
      <c r="E41" s="37" t="s">
        <v>2742</v>
      </c>
      <c r="F41" s="37" t="s">
        <v>2740</v>
      </c>
      <c r="G41" s="34"/>
    </row>
    <row r="42" spans="1:7" ht="56.25">
      <c r="A42" s="351"/>
      <c r="B42" s="176" t="s">
        <v>2791</v>
      </c>
      <c r="C42" s="191" t="s">
        <v>1782</v>
      </c>
      <c r="D42" s="39" t="s">
        <v>2962</v>
      </c>
      <c r="E42" s="37" t="s">
        <v>2741</v>
      </c>
      <c r="F42" s="37" t="s">
        <v>2792</v>
      </c>
      <c r="G42" s="34"/>
    </row>
    <row r="43" spans="1:7" ht="123.75">
      <c r="A43" s="351"/>
      <c r="B43" s="208">
        <v>4.0999999999999996</v>
      </c>
      <c r="C43" s="191" t="s">
        <v>2961</v>
      </c>
      <c r="D43" s="209">
        <v>42867</v>
      </c>
      <c r="E43" s="220" t="s">
        <v>2964</v>
      </c>
      <c r="F43" s="37" t="s">
        <v>2963</v>
      </c>
      <c r="G43" s="34"/>
    </row>
    <row r="44" spans="1:7" ht="78.75">
      <c r="A44" s="351"/>
      <c r="B44" s="208">
        <v>4.2</v>
      </c>
      <c r="C44" s="191" t="s">
        <v>2961</v>
      </c>
      <c r="D44" s="209">
        <v>42704</v>
      </c>
      <c r="E44" s="220" t="s">
        <v>3218</v>
      </c>
      <c r="F44" s="37" t="s">
        <v>3183</v>
      </c>
      <c r="G44" s="34"/>
    </row>
    <row r="45" spans="1:7" ht="157.5">
      <c r="A45" s="351"/>
      <c r="B45" s="287">
        <v>5</v>
      </c>
      <c r="C45" s="191" t="s">
        <v>2961</v>
      </c>
      <c r="D45" s="209">
        <v>42867</v>
      </c>
      <c r="E45" s="220" t="s">
        <v>14010</v>
      </c>
      <c r="F45" s="37" t="s">
        <v>13594</v>
      </c>
      <c r="G45" s="34"/>
    </row>
    <row r="46" spans="1:7" ht="45">
      <c r="A46" s="351"/>
      <c r="B46" s="208">
        <v>5.01</v>
      </c>
      <c r="C46" s="191" t="s">
        <v>2961</v>
      </c>
      <c r="D46" s="209">
        <v>42907</v>
      </c>
      <c r="E46" s="220" t="s">
        <v>14066</v>
      </c>
      <c r="F46" s="37" t="s">
        <v>13594</v>
      </c>
      <c r="G46" s="34"/>
    </row>
    <row r="47" spans="1:7" ht="67.5">
      <c r="A47" s="351"/>
      <c r="B47" s="208">
        <v>5.0999999999999996</v>
      </c>
      <c r="C47" s="191" t="s">
        <v>2961</v>
      </c>
      <c r="D47" s="209">
        <v>43070</v>
      </c>
      <c r="E47" s="220" t="s">
        <v>14292</v>
      </c>
      <c r="F47" s="37" t="s">
        <v>14293</v>
      </c>
      <c r="G47" s="34"/>
    </row>
    <row r="48" spans="1:7" ht="56.25">
      <c r="A48" s="351"/>
      <c r="B48" s="208">
        <v>5.1100000000000003</v>
      </c>
      <c r="C48" s="191" t="s">
        <v>14573</v>
      </c>
      <c r="D48" s="209">
        <v>43217</v>
      </c>
      <c r="E48" s="220" t="s">
        <v>14719</v>
      </c>
      <c r="F48" s="37" t="s">
        <v>14614</v>
      </c>
      <c r="G48" s="34"/>
    </row>
    <row r="49" spans="1:7" ht="13.5" thickBot="1">
      <c r="A49" s="352"/>
      <c r="B49" s="353" t="str">
        <f ca="1">OFFSET(L!$C$1,MATCH("General"&amp;"Cpy",L!$A:$A,0)-1,SL,,)</f>
        <v>© 2018 Responsible Minerals Initiative. All rights reserved.</v>
      </c>
      <c r="C49" s="353"/>
      <c r="D49" s="353"/>
      <c r="E49" s="353"/>
      <c r="F49" s="353"/>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60">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20">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30">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35">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G82" sqref="G82:J8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5"/>
      <c r="B1" s="406"/>
      <c r="C1" s="406"/>
      <c r="D1" s="406"/>
      <c r="E1" s="406"/>
      <c r="F1" s="406"/>
      <c r="G1" s="406"/>
      <c r="H1" s="406"/>
      <c r="I1" s="406"/>
      <c r="J1" s="406"/>
      <c r="K1" s="407"/>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8" t="str">
        <f ca="1">OFFSET(L!$C$1,MATCH("Declaration"&amp;ADDRESS(ROW(),COLUMN(),4),L!$A:$A,0)-1,SL,,)</f>
        <v>Conflict Minerals Reporting Template (CMRT)</v>
      </c>
      <c r="E2" s="409"/>
      <c r="F2" s="409"/>
      <c r="G2" s="409"/>
      <c r="H2" s="409"/>
      <c r="I2" s="409"/>
      <c r="J2" s="410"/>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18"/>
      <c r="G3" s="418"/>
      <c r="H3" s="418"/>
      <c r="I3" s="194"/>
      <c r="J3" s="173" t="s">
        <v>14598</v>
      </c>
      <c r="K3" s="48"/>
      <c r="L3" s="144"/>
      <c r="M3" s="135"/>
      <c r="N3" s="135"/>
      <c r="O3" s="136"/>
      <c r="P3" s="149">
        <f>MATCH($D$3,LN,0)</f>
        <v>1</v>
      </c>
    </row>
    <row r="4" spans="1:34" ht="15.75">
      <c r="A4" s="46"/>
      <c r="B4" s="414" t="str">
        <f ca="1">OFFSET(L!$C$1,MATCH("Declaration"&amp;ADDRESS(ROW(),COLUMN(),4),L!$A:$A,0)-1,SL,,)</f>
        <v>The purpose of this document is to collect sourcing information on tin, tantalum, tungsten and gold used in products</v>
      </c>
      <c r="C4" s="414"/>
      <c r="D4" s="414"/>
      <c r="E4" s="414"/>
      <c r="F4" s="414"/>
      <c r="G4" s="414"/>
      <c r="H4" s="414"/>
      <c r="I4" s="419" t="str">
        <f ca="1">OFFSET(L!$C$1,MATCH("Declaration"&amp;ADDRESS(ROW(),COLUMN(),4),L!$A:$A,0)-1,SL,,)</f>
        <v>Link to Terms &amp; Conditions</v>
      </c>
      <c r="J4" s="419"/>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4" t="str">
        <f ca="1">OFFSET(L!$C$1,MATCH("Declaration"&amp;ADDRESS(ROW(),COLUMN(),4),L!$A:$A,0)-1,SL,,)</f>
        <v>Mandatory fields are noted with an asterisk (*).  Consult the instructions tab for guidance on how to answer each question.</v>
      </c>
      <c r="C6" s="414"/>
      <c r="D6" s="414"/>
      <c r="E6" s="414"/>
      <c r="F6" s="414"/>
      <c r="G6" s="414"/>
      <c r="H6" s="414"/>
      <c r="I6" s="414"/>
      <c r="J6" s="414"/>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3" t="str">
        <f ca="1">OFFSET(L!$C$1,MATCH("Declaration"&amp;ADDRESS(ROW(),COLUMN(),4),L!$A:$A,0)-1,SL,,)</f>
        <v>Company Information</v>
      </c>
      <c r="C7" s="423"/>
      <c r="D7" s="423"/>
      <c r="E7" s="423"/>
      <c r="F7" s="423"/>
      <c r="G7" s="423"/>
      <c r="H7" s="423"/>
      <c r="I7" s="423"/>
      <c r="J7" s="423"/>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1" t="s">
        <v>15425</v>
      </c>
      <c r="E8" s="412"/>
      <c r="F8" s="412"/>
      <c r="G8" s="412"/>
      <c r="H8" s="412"/>
      <c r="I8" s="412"/>
      <c r="J8" s="413"/>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0" t="s">
        <v>570</v>
      </c>
      <c r="E9" s="421"/>
      <c r="F9" s="421"/>
      <c r="G9" s="422"/>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4" t="str">
        <f ca="1">OFFSET(L!$C$1,MATCH("Declaration"&amp;ADDRESS(ROW(),COLUMN(),4)&amp;LEFT($D$9,1),L!$A:$A,0)-1,SL,,)</f>
        <v>Go to Product List tab to enter products this declaration applies to</v>
      </c>
      <c r="C10" s="156"/>
      <c r="D10" s="415"/>
      <c r="E10" s="416"/>
      <c r="F10" s="416"/>
      <c r="G10" s="416"/>
      <c r="H10" s="416"/>
      <c r="I10" s="416"/>
      <c r="J10" s="417"/>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
      <c r="A11" s="50"/>
      <c r="B11" s="425"/>
      <c r="C11" s="156"/>
      <c r="D11" s="390" t="str">
        <f ca="1">IF(D9=Q9,OFFSET(L!$C$1,MATCH("Declaration"&amp;ADDRESS(ROW(),COLUMN(),4),L!$A:$A,0)-1,SL,,),"")</f>
        <v>Click here to enter the products this declaration applies to</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9" t="s">
        <v>15428</v>
      </c>
      <c r="E14" s="400"/>
      <c r="F14" s="400"/>
      <c r="G14" s="400"/>
      <c r="H14" s="400"/>
      <c r="I14" s="400"/>
      <c r="J14" s="40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9" t="s">
        <v>15429</v>
      </c>
      <c r="E15" s="400"/>
      <c r="F15" s="400"/>
      <c r="G15" s="400"/>
      <c r="H15" s="400"/>
      <c r="I15" s="400"/>
      <c r="J15" s="40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43" t="s">
        <v>15430</v>
      </c>
      <c r="E16" s="426"/>
      <c r="F16" s="426"/>
      <c r="G16" s="426"/>
      <c r="H16" s="426"/>
      <c r="I16" s="426"/>
      <c r="J16" s="42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9" t="s">
        <v>15431</v>
      </c>
      <c r="E17" s="400"/>
      <c r="F17" s="400"/>
      <c r="G17" s="400"/>
      <c r="H17" s="400"/>
      <c r="I17" s="400"/>
      <c r="J17" s="40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99" t="s">
        <v>15432</v>
      </c>
      <c r="E18" s="400"/>
      <c r="F18" s="400"/>
      <c r="G18" s="400"/>
      <c r="H18" s="400"/>
      <c r="I18" s="400"/>
      <c r="J18" s="40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9" t="s">
        <v>15433</v>
      </c>
      <c r="E19" s="400"/>
      <c r="F19" s="400"/>
      <c r="G19" s="400"/>
      <c r="H19" s="400"/>
      <c r="I19" s="400"/>
      <c r="J19" s="40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43" t="s">
        <v>15434</v>
      </c>
      <c r="E20" s="426"/>
      <c r="F20" s="426"/>
      <c r="G20" s="426"/>
      <c r="H20" s="426"/>
      <c r="I20" s="426"/>
      <c r="J20" s="42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99" t="s">
        <v>15435</v>
      </c>
      <c r="E21" s="400"/>
      <c r="F21" s="400"/>
      <c r="G21" s="400"/>
      <c r="H21" s="400"/>
      <c r="I21" s="400"/>
      <c r="J21" s="40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28">
        <v>43245</v>
      </c>
      <c r="E22" s="429"/>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2"/>
      <c r="E23" s="40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0" t="str">
        <f ca="1">OFFSET(L!$C$1,MATCH("Declaration"&amp;ADDRESS(ROW(),COLUMN(),4),L!$A:$A,0)-1,SL,,)</f>
        <v>Answer the following questions 1 - 7 based on the declaration scope indicated above</v>
      </c>
      <c r="C24" s="430"/>
      <c r="D24" s="430"/>
      <c r="E24" s="430"/>
      <c r="F24" s="430"/>
      <c r="G24" s="430"/>
      <c r="H24" s="430"/>
      <c r="I24" s="430"/>
      <c r="J24" s="43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75" t="s">
        <v>564</v>
      </c>
      <c r="E28" s="376"/>
      <c r="F28" s="15"/>
      <c r="G28" s="377"/>
      <c r="H28" s="378"/>
      <c r="I28" s="378"/>
      <c r="J28" s="37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3"/>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75"/>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563</v>
      </c>
      <c r="E39" s="376"/>
      <c r="F39" s="59"/>
      <c r="G39" s="444" t="s">
        <v>15436</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75"/>
      <c r="E40" s="376"/>
      <c r="F40" s="59"/>
      <c r="G40" s="377"/>
      <c r="H40" s="378"/>
      <c r="I40" s="378"/>
      <c r="J40" s="37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75"/>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6"/>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6">
        <v>1</v>
      </c>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96"/>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96"/>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3"/>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75"/>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75"/>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445" t="s">
        <v>15437</v>
      </c>
      <c r="H71" s="403"/>
      <c r="I71" s="403"/>
      <c r="J71" s="404"/>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13590</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70" zoomScaleNormal="70" zoomScalePageLayoutView="55" workbookViewId="0">
      <pane ySplit="3" topLeftCell="A8" activePane="bottomLeft" state="frozen"/>
      <selection activeCell="A2" sqref="A2"/>
      <selection pane="bottomLeft" activeCell="C8" sqref="C8"/>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1" t="str">
        <f ca="1">OFFSET(L!$C$1,MATCH("Smelter List"&amp;ADDRESS(ROW(),COLUMN(),4),L!$A:$A,0)-1,SL,,)</f>
        <v>Link to "RMAP Conformant Smelter List"</v>
      </c>
      <c r="K2" s="432"/>
      <c r="L2" s="432"/>
      <c r="M2" s="432"/>
      <c r="N2" s="432"/>
      <c r="O2" s="432"/>
      <c r="P2" s="271"/>
      <c r="Q2" s="272"/>
      <c r="R2" s="273"/>
      <c r="S2" s="273"/>
      <c r="T2" s="273"/>
      <c r="U2" s="203"/>
      <c r="V2" s="203"/>
      <c r="W2" s="204"/>
      <c r="X2" s="203"/>
      <c r="Y2" s="203"/>
      <c r="Z2" s="203"/>
      <c r="AH2" s="184" t="s">
        <v>563</v>
      </c>
    </row>
    <row r="3" spans="1:34" s="25" customFormat="1" ht="274.5" customHeight="1">
      <c r="A3" s="222"/>
      <c r="B3" s="43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3"/>
      <c r="D3" s="433"/>
      <c r="E3" s="433"/>
      <c r="F3" s="274"/>
      <c r="G3" s="434" t="str">
        <f ca="1">OFFSET(L!$C$1,MATCH("General"&amp;"Cpy",L!$A:$A,0)-1,SL,,)</f>
        <v>© 2018 Responsible Minerals Initiative. All rights reserved.</v>
      </c>
      <c r="H3" s="434"/>
      <c r="I3" s="435"/>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235" t="s">
        <v>15438</v>
      </c>
      <c r="B5" s="236" t="str">
        <f ca="1">IF(LEN(A5)=0,"",INDEX('Smelter Look-up'!$A:$A,MATCH($A5,'Smelter Look-up'!$E:$E,0)))</f>
        <v>Tin</v>
      </c>
      <c r="C5" s="242" t="str">
        <f ca="1">IF(LEN(A5)=0,"",INDEX('Smelter Look-up'!$C:$C,MATCH($A5,'Smelter Look-up'!$E:$E,0)))</f>
        <v>Thaisarco</v>
      </c>
      <c r="D5" s="236"/>
      <c r="E5" s="236" t="str">
        <f ca="1">IF(ISERROR($V5),"",OFFSET('Smelter Look-up'!$D$4,$V5-4,0)&amp;"")</f>
        <v>THAILAND</v>
      </c>
      <c r="F5" s="236" t="str">
        <f ca="1">IF(ISERROR($V5),"",OFFSET('Smelter Look-up'!$E$4,$V5-4,0))</f>
        <v>CID001898</v>
      </c>
      <c r="G5" s="236" t="str">
        <f ca="1">IF(C5=$X$4,"Enter smelter details", IF(ISERROR($V5),"",OFFSET('Smelter Look-up'!$F$4,$V5-4,0)))</f>
        <v>RMI</v>
      </c>
      <c r="H5" s="237">
        <f ca="1">IF(ISERROR($V5),"",OFFSET('Smelter Look-up'!$G$4,$V5-4,0))</f>
        <v>0</v>
      </c>
      <c r="I5" s="238" t="str">
        <f ca="1">IF(ISERROR($V5),"",OFFSET('Smelter Look-up'!$H$4,$V5-4,0))</f>
        <v>Amphur Muang</v>
      </c>
      <c r="J5" s="238" t="str">
        <f ca="1">IF(ISERROR($V5),"",OFFSET('Smelter Look-up'!$I$4,$V5-4,0))</f>
        <v>Phuket</v>
      </c>
      <c r="K5" s="240"/>
      <c r="L5" s="240"/>
      <c r="M5" s="240"/>
      <c r="N5" s="240"/>
      <c r="O5" s="240"/>
      <c r="P5" s="239"/>
      <c r="Q5" s="241" t="s">
        <v>15439</v>
      </c>
      <c r="R5" s="236" t="str">
        <f ca="1">IF(ISERROR($V5),"",OFFSET('Smelter Look-up'!$C$4,$V5-4,0)&amp;"")</f>
        <v>Thaisarco</v>
      </c>
      <c r="S5" s="250" t="str">
        <f t="shared" ref="S5:S58" ca="1" si="0">IF(B5="","",IF(ISERROR(MATCH($E5,CL,0)),"Unknown",INDIRECT("'C'!$A$"&amp;MATCH($E5,CL,0)+1)))</f>
        <v>TH</v>
      </c>
      <c r="T5" s="250" t="str">
        <f ca="1">IF(B5="","",IF(ISERROR(MATCH($J5,SorP!$B$1:$B$6230,0)),"",INDIRECT("'SorP'!$A$"&amp;MATCH($J5,SorP!$B$1:$B$6230,0))))</f>
        <v>TH-83</v>
      </c>
      <c r="U5" s="280"/>
      <c r="V5" s="281">
        <f ca="1">IF(C5="",NA(),MATCH($B5&amp;$C5,'Smelter Look-up'!$J:$J,0))</f>
        <v>483</v>
      </c>
      <c r="W5" s="282"/>
      <c r="X5" s="282">
        <f t="shared" ref="X5:X58" ca="1" si="1">IF(AND(C5="Smelter not listed",OR(LEN(D5)=0,LEN(E5)=0)),1,0)</f>
        <v>0</v>
      </c>
      <c r="Y5" s="282"/>
      <c r="Z5" s="282"/>
      <c r="AB5" s="284" t="str">
        <f t="shared" ref="AB5:AB58" ca="1" si="2">B5&amp;C5</f>
        <v>TinThaisarco</v>
      </c>
    </row>
    <row r="6" spans="1:34" s="283" customFormat="1" ht="76.5">
      <c r="A6" s="235" t="s">
        <v>15440</v>
      </c>
      <c r="B6" s="236" t="str">
        <f ca="1">IF(LEN(A6)=0,"",INDEX('Smelter Look-up'!$A:$A,MATCH($A6,'Smelter Look-up'!$E:$E,0)))</f>
        <v>Tin</v>
      </c>
      <c r="C6" s="242" t="str">
        <f ca="1">IF(LEN(A6)=0,"",INDEX('Smelter Look-up'!$C:$C,MATCH($A6,'Smelter Look-up'!$E:$E,0)))</f>
        <v>Mitsubishi Materials Corporation</v>
      </c>
      <c r="D6" s="236"/>
      <c r="E6" s="236" t="str">
        <f ca="1">IF(ISERROR($V6),"",OFFSET('Smelter Look-up'!$D$4,$V6-4,0)&amp;"")</f>
        <v>JAPAN</v>
      </c>
      <c r="F6" s="236" t="str">
        <f ca="1">IF(ISERROR($V6),"",OFFSET('Smelter Look-up'!$E$4,$V6-4,0))</f>
        <v>CID001191</v>
      </c>
      <c r="G6" s="236" t="str">
        <f ca="1">IF(C6=$X$4,"Enter smelter details", IF(ISERROR($V6),"",OFFSET('Smelter Look-up'!$F$4,$V6-4,0)))</f>
        <v>RMI</v>
      </c>
      <c r="H6" s="237">
        <f ca="1">IF(ISERROR($V6),"",OFFSET('Smelter Look-up'!$G$4,$V6-4,0))</f>
        <v>0</v>
      </c>
      <c r="I6" s="238" t="str">
        <f ca="1">IF(ISERROR($V6),"",OFFSET('Smelter Look-up'!$H$4,$V6-4,0))</f>
        <v>Asago</v>
      </c>
      <c r="J6" s="238" t="str">
        <f ca="1">IF(ISERROR($V6),"",OFFSET('Smelter Look-up'!$I$4,$V6-4,0))</f>
        <v>Hyogo</v>
      </c>
      <c r="K6" s="240"/>
      <c r="L6" s="240"/>
      <c r="M6" s="240"/>
      <c r="N6" s="240"/>
      <c r="O6" s="240"/>
      <c r="P6" s="239"/>
      <c r="Q6" s="241" t="s">
        <v>15441</v>
      </c>
      <c r="R6" s="236" t="str">
        <f ca="1">IF(ISERROR($V6),"",OFFSET('Smelter Look-up'!$C$4,$V6-4,0)&amp;"")</f>
        <v>Mitsubishi Materials Corporation</v>
      </c>
      <c r="S6" s="250" t="str">
        <f t="shared" ca="1" si="0"/>
        <v>JP</v>
      </c>
      <c r="T6" s="250" t="str">
        <f ca="1">IF(B6="","",IF(ISERROR(MATCH($J6,SorP!$B$1:$B$6230,0)),"",INDIRECT("'SorP'!$A$"&amp;MATCH($J6,SorP!$B$1:$B$6230,0))))</f>
        <v>JP-28</v>
      </c>
      <c r="U6" s="280"/>
      <c r="V6" s="281">
        <f ca="1">IF(C6="",NA(),MATCH($B6&amp;$C6,'Smelter Look-up'!$J:$J,0))</f>
        <v>429</v>
      </c>
      <c r="W6" s="282"/>
      <c r="X6" s="282">
        <f t="shared" ca="1" si="1"/>
        <v>0</v>
      </c>
      <c r="Y6" s="282"/>
      <c r="Z6" s="282"/>
      <c r="AB6" s="284" t="str">
        <f t="shared" ca="1" si="2"/>
        <v>TinMitsubishi Materials Corporation</v>
      </c>
    </row>
    <row r="7" spans="1:34" s="283" customFormat="1" ht="51">
      <c r="A7" s="235" t="s">
        <v>15442</v>
      </c>
      <c r="B7" s="236" t="str">
        <f ca="1">IF(LEN(A7)=0,"",INDEX('Smelter Look-up'!$A:$A,MATCH($A7,'Smelter Look-up'!$E:$E,0)))</f>
        <v>Tin</v>
      </c>
      <c r="C7" s="242" t="str">
        <f ca="1">IF(LEN(A7)=0,"",INDEX('Smelter Look-up'!$C:$C,MATCH($A7,'Smelter Look-up'!$E:$E,0)))</f>
        <v>PT Refined Bangka Tin</v>
      </c>
      <c r="D7" s="236"/>
      <c r="E7" s="236" t="str">
        <f ca="1">IF(ISERROR($V7),"",OFFSET('Smelter Look-up'!$D$4,$V7-4,0)&amp;"")</f>
        <v>INDONESIA</v>
      </c>
      <c r="F7" s="236" t="str">
        <f ca="1">IF(ISERROR($V7),"",OFFSET('Smelter Look-up'!$E$4,$V7-4,0))</f>
        <v>CID001460</v>
      </c>
      <c r="G7" s="236" t="str">
        <f ca="1">IF(C7=$X$4,"Enter smelter details", IF(ISERROR($V7),"",OFFSET('Smelter Look-up'!$F$4,$V7-4,0)))</f>
        <v>RMI</v>
      </c>
      <c r="H7" s="237">
        <f ca="1">IF(ISERROR($V7),"",OFFSET('Smelter Look-up'!$G$4,$V7-4,0))</f>
        <v>0</v>
      </c>
      <c r="I7" s="238" t="str">
        <f ca="1">IF(ISERROR($V7),"",OFFSET('Smelter Look-up'!$H$4,$V7-4,0))</f>
        <v>Sungailiat</v>
      </c>
      <c r="J7" s="238" t="str">
        <f ca="1">IF(ISERROR($V7),"",OFFSET('Smelter Look-up'!$I$4,$V7-4,0))</f>
        <v>Kepulauan Bangka Belitung</v>
      </c>
      <c r="K7" s="240"/>
      <c r="L7" s="240"/>
      <c r="M7" s="240"/>
      <c r="N7" s="240"/>
      <c r="O7" s="240"/>
      <c r="P7" s="239"/>
      <c r="Q7" s="241" t="s">
        <v>15441</v>
      </c>
      <c r="R7" s="236" t="str">
        <f ca="1">IF(ISERROR($V7),"",OFFSET('Smelter Look-up'!$C$4,$V7-4,0)&amp;"")</f>
        <v>PT Refined Bangka Tin</v>
      </c>
      <c r="S7" s="250" t="str">
        <f t="shared" ca="1" si="0"/>
        <v>ID</v>
      </c>
      <c r="T7" s="250" t="str">
        <f ca="1">IF(B7="","",IF(ISERROR(MATCH($J7,SorP!$B$1:$B$6230,0)),"",INDIRECT("'SorP'!$A$"&amp;MATCH($J7,SorP!$B$1:$B$6230,0))))</f>
        <v>ID-BB</v>
      </c>
      <c r="U7" s="280"/>
      <c r="V7" s="281">
        <f ca="1">IF(C7="",NA(),MATCH($B7&amp;$C7,'Smelter Look-up'!$J:$J,0))</f>
        <v>463</v>
      </c>
      <c r="W7" s="282"/>
      <c r="X7" s="282">
        <f t="shared" ca="1" si="1"/>
        <v>0</v>
      </c>
      <c r="Y7" s="282"/>
      <c r="Z7" s="282"/>
      <c r="AB7" s="284" t="str">
        <f t="shared" ca="1" si="2"/>
        <v>TinPT Refined Bangka Tin</v>
      </c>
    </row>
    <row r="8" spans="1:34" s="283" customFormat="1" ht="63.75">
      <c r="A8" s="235" t="s">
        <v>15443</v>
      </c>
      <c r="B8" s="236" t="str">
        <f ca="1">IF(LEN(A8)=0,"",INDEX('Smelter Look-up'!$A:$A,MATCH($A8,'Smelter Look-up'!$E:$E,0)))</f>
        <v>Tin</v>
      </c>
      <c r="C8" s="242" t="str">
        <f ca="1">IF(LEN(A8)=0,"",INDEX('Smelter Look-up'!$C:$C,MATCH($A8,'Smelter Look-up'!$E:$E,0)))</f>
        <v>PT Timah (Persero) Tbk Mentok</v>
      </c>
      <c r="D8" s="236"/>
      <c r="E8" s="236" t="str">
        <f ca="1">IF(ISERROR($V8),"",OFFSET('Smelter Look-up'!$D$4,$V8-4,0)&amp;"")</f>
        <v>INDONESIA</v>
      </c>
      <c r="F8" s="236" t="str">
        <f ca="1">IF(ISERROR($V8),"",OFFSET('Smelter Look-up'!$E$4,$V8-4,0))</f>
        <v>CID001482</v>
      </c>
      <c r="G8" s="236" t="str">
        <f ca="1">IF(C8=$X$4,"Enter smelter details", IF(ISERROR($V8),"",OFFSET('Smelter Look-up'!$F$4,$V8-4,0)))</f>
        <v>RMI</v>
      </c>
      <c r="H8" s="237">
        <f ca="1">IF(ISERROR($V8),"",OFFSET('Smelter Look-up'!$G$4,$V8-4,0))</f>
        <v>0</v>
      </c>
      <c r="I8" s="238" t="str">
        <f ca="1">IF(ISERROR($V8),"",OFFSET('Smelter Look-up'!$H$4,$V8-4,0))</f>
        <v>Mentok</v>
      </c>
      <c r="J8" s="238" t="str">
        <f ca="1">IF(ISERROR($V8),"",OFFSET('Smelter Look-up'!$I$4,$V8-4,0))</f>
        <v>Kepulauan Bangka Belitung</v>
      </c>
      <c r="K8" s="240"/>
      <c r="L8" s="240"/>
      <c r="M8" s="240"/>
      <c r="N8" s="240"/>
      <c r="O8" s="240"/>
      <c r="P8" s="239"/>
      <c r="Q8" s="241" t="s">
        <v>15441</v>
      </c>
      <c r="R8" s="236" t="str">
        <f ca="1">IF(ISERROR($V8),"",OFFSET('Smelter Look-up'!$C$4,$V8-4,0)&amp;"")</f>
        <v>PT Timah (Persero) Tbk Mentok</v>
      </c>
      <c r="S8" s="250" t="str">
        <f t="shared" ca="1" si="0"/>
        <v>ID</v>
      </c>
      <c r="T8" s="250" t="str">
        <f ca="1">IF(B8="","",IF(ISERROR(MATCH($J8,SorP!$B$1:$B$6230,0)),"",INDIRECT("'SorP'!$A$"&amp;MATCH($J8,SorP!$B$1:$B$6230,0))))</f>
        <v>ID-BB</v>
      </c>
      <c r="U8" s="280"/>
      <c r="V8" s="281">
        <f ca="1">IF(C8="",NA(),MATCH($B8&amp;$C8,'Smelter Look-up'!$J:$J,0))</f>
        <v>470</v>
      </c>
      <c r="W8" s="282"/>
      <c r="X8" s="282">
        <f t="shared" ca="1" si="1"/>
        <v>0</v>
      </c>
      <c r="Y8" s="282"/>
      <c r="Z8" s="282"/>
      <c r="AB8" s="284" t="str">
        <f t="shared" ca="1" si="2"/>
        <v>TinPT Timah (Persero) Tbk Mentok</v>
      </c>
    </row>
    <row r="9" spans="1:34" s="283" customFormat="1" ht="76.5">
      <c r="A9" s="235" t="s">
        <v>15444</v>
      </c>
      <c r="B9" s="236" t="str">
        <f ca="1">IF(LEN(A9)=0,"",INDEX('Smelter Look-up'!$A:$A,MATCH($A9,'Smelter Look-up'!$E:$E,0)))</f>
        <v>Tin</v>
      </c>
      <c r="C9" s="242" t="str">
        <f ca="1">IF(LEN(A9)=0,"",INDEX('Smelter Look-up'!$C:$C,MATCH($A9,'Smelter Look-up'!$E:$E,0)))</f>
        <v>Malaysia Smelting Corporation (MSC)</v>
      </c>
      <c r="D9" s="236"/>
      <c r="E9" s="236" t="str">
        <f ca="1">IF(ISERROR($V9),"",OFFSET('Smelter Look-up'!$D$4,$V9-4,0)&amp;"")</f>
        <v>MALAYSIA</v>
      </c>
      <c r="F9" s="236" t="str">
        <f ca="1">IF(ISERROR($V9),"",OFFSET('Smelter Look-up'!$E$4,$V9-4,0))</f>
        <v>CID001105</v>
      </c>
      <c r="G9" s="236" t="str">
        <f ca="1">IF(C9=$X$4,"Enter smelter details", IF(ISERROR($V9),"",OFFSET('Smelter Look-up'!$F$4,$V9-4,0)))</f>
        <v>RMI</v>
      </c>
      <c r="H9" s="237">
        <f ca="1">IF(ISERROR($V9),"",OFFSET('Smelter Look-up'!$G$4,$V9-4,0))</f>
        <v>0</v>
      </c>
      <c r="I9" s="238" t="str">
        <f ca="1">IF(ISERROR($V9),"",OFFSET('Smelter Look-up'!$H$4,$V9-4,0))</f>
        <v>Butterworth</v>
      </c>
      <c r="J9" s="238" t="str">
        <f ca="1">IF(ISERROR($V9),"",OFFSET('Smelter Look-up'!$I$4,$V9-4,0))</f>
        <v>Pulau Pinang</v>
      </c>
      <c r="K9" s="240"/>
      <c r="L9" s="240"/>
      <c r="M9" s="240"/>
      <c r="N9" s="240"/>
      <c r="O9" s="240"/>
      <c r="P9" s="239"/>
      <c r="Q9" s="241" t="s">
        <v>15441</v>
      </c>
      <c r="R9" s="236" t="str">
        <f ca="1">IF(ISERROR($V9),"",OFFSET('Smelter Look-up'!$C$4,$V9-4,0)&amp;"")</f>
        <v>Malaysia Smelting Corporation (MSC)</v>
      </c>
      <c r="S9" s="250" t="str">
        <f t="shared" ca="1" si="0"/>
        <v>MY</v>
      </c>
      <c r="T9" s="250" t="str">
        <f ca="1">IF(B9="","",IF(ISERROR(MATCH($J9,SorP!$B$1:$B$6230,0)),"",INDIRECT("'SorP'!$A$"&amp;MATCH($J9,SorP!$B$1:$B$6230,0))))</f>
        <v>MY-07</v>
      </c>
      <c r="U9" s="280"/>
      <c r="V9" s="281">
        <f ca="1">IF(C9="",NA(),MATCH($B9&amp;$C9,'Smelter Look-up'!$J:$J,0))</f>
        <v>418</v>
      </c>
      <c r="W9" s="282"/>
      <c r="X9" s="282">
        <f t="shared" ca="1" si="1"/>
        <v>0</v>
      </c>
      <c r="Y9" s="282"/>
      <c r="Z9" s="282"/>
      <c r="AB9" s="284" t="str">
        <f t="shared" ca="1" si="2"/>
        <v>TinMalaysia Smelting Corporation (MSC)</v>
      </c>
    </row>
    <row r="10" spans="1:34"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6" t="str">
        <f ca="1">OFFSET(L!$C$1,MATCH("Checker"&amp;ADDRESS(ROW(),COLUMN(),4),L!$A:$A,0)-1,SL,,)</f>
        <v>To ensure all required fields have been populated before submitting to your customers review form for any line items highlighted in red</v>
      </c>
      <c r="B1" s="436"/>
      <c r="C1" s="436"/>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Click here to return to Product List</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Bourns KK</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B. Product (or List of Products)</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Go to Product List tab to enter products this declaration applies to</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Yohei Okada</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Yohei.Okada@bourns.com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0868-66-2525</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Tsutomu Fujita</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Tsutomu.Fujita@bourns.com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06-6319-2281</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43245</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http://www.bourns.com/docs/RoHS-Content/conflict_metals_statement.pdf</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1452</v>
      </c>
      <c r="F61" s="111">
        <f>IF(B5=Declaration!Q9,1,0)</f>
        <v>1</v>
      </c>
      <c r="G61" s="85">
        <f>IF('Product List'!B6="",1,0)</f>
        <v>0</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 ca="1">IF(H62=0,"","Click here to provide smelter information")</f>
        <v/>
      </c>
      <c r="E62" s="88" t="s">
        <v>1452</v>
      </c>
      <c r="F62" s="111">
        <f>F25</f>
        <v>0</v>
      </c>
      <c r="G62" s="85">
        <f ca="1">IF(AND(COUNTIF(SmelterIdetifiedForMetal,"Tantalum")&gt;0,COUNTIF('Smelter List'!AB$5:AB$2493,"Tantalum?*")&gt;0),0,1)</f>
        <v>1</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IF(K64=1,L64,IF(B17="No","Not Required",IF(G64=0,I64,J64)))</f>
        <v>Not Required</v>
      </c>
      <c r="D64" s="112" t="str">
        <f ca="1">IF(H64=0,"","Click here to provide smelter information")</f>
        <v/>
      </c>
      <c r="E64" s="88" t="s">
        <v>930</v>
      </c>
      <c r="F64" s="111">
        <f>F27</f>
        <v>0</v>
      </c>
      <c r="G64" s="85">
        <f ca="1">IF(AND(COUNTIF(SmelterIdetifiedForMetal,"Gold")&gt;0,COUNTIF('Smelter List'!AB$5:AB$2493,"Gold?*")&gt;0),0,1)</f>
        <v>1</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 ca="1">IF(H65=0,"","Click here to provide smelter information")</f>
        <v/>
      </c>
      <c r="E65" s="88" t="s">
        <v>930</v>
      </c>
      <c r="F65" s="111">
        <f>F28</f>
        <v>0</v>
      </c>
      <c r="G65" s="85">
        <f ca="1">IF(AND(COUNTIF(SmelterIdetifiedForMetal,"Tungsten")&gt;0,COUNTIF('Smelter List'!AB$5:AB$2493,"Tungsten?*")&gt;0),0,1)</f>
        <v>1</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C7" sqref="C7"/>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38" t="str">
        <f ca="1">OFFSET(L!$C$1,MATCH("Product List"&amp;ADDRESS(ROW(),COLUMN(),4),L!$A:$A,0)-1,SL,,)</f>
        <v>Completion required only if reporting level "Product (or List of Products)" selected on the 'Declaration' worksheet.</v>
      </c>
      <c r="B1" s="439"/>
      <c r="C1" s="439"/>
      <c r="D1" s="439"/>
      <c r="E1" s="150"/>
    </row>
    <row r="2" spans="1:6">
      <c r="A2" s="29"/>
      <c r="B2" s="152"/>
      <c r="C2" s="152"/>
      <c r="D2"/>
      <c r="E2" s="30"/>
    </row>
    <row r="3" spans="1:6">
      <c r="A3" s="29"/>
      <c r="B3" s="152"/>
      <c r="C3" s="152"/>
      <c r="D3" s="152"/>
      <c r="E3" s="30"/>
    </row>
    <row r="4" spans="1:6" ht="15.75" customHeight="1">
      <c r="A4" s="29"/>
      <c r="B4" s="437" t="s">
        <v>1026</v>
      </c>
      <c r="C4" s="437"/>
      <c r="D4" s="43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t="s">
        <v>15426</v>
      </c>
      <c r="C6" s="116" t="s">
        <v>15427</v>
      </c>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0" t="str">
        <f ca="1">OFFSET(L!$C$1,MATCH("General"&amp;"Cpy",L!$A:$A,0)-1,SL,,)</f>
        <v>© 2018 Responsible Minerals Initiative. All rights reserved.</v>
      </c>
      <c r="C1001" s="440"/>
      <c r="D1001" s="440"/>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1"/>
      <c r="C1" s="441"/>
      <c r="D1" s="441"/>
      <c r="E1" s="441"/>
      <c r="F1" s="441"/>
      <c r="G1" s="441"/>
    </row>
    <row r="2" spans="1:16">
      <c r="A2" s="442"/>
      <c r="B2" s="442"/>
      <c r="C2" s="442"/>
      <c r="D2" s="442"/>
      <c r="E2" s="442"/>
      <c r="F2" s="442"/>
      <c r="G2" s="442"/>
      <c r="H2" s="442"/>
      <c r="I2" s="442"/>
    </row>
    <row r="3" spans="1:16">
      <c r="A3" s="442"/>
      <c r="B3" s="442"/>
      <c r="C3" s="442"/>
      <c r="D3" s="442"/>
      <c r="E3" s="442"/>
      <c r="F3" s="442"/>
      <c r="G3" s="442"/>
      <c r="H3" s="442"/>
      <c r="I3" s="442"/>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84.75">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299.2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28.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16.7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21.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28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4.2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84.75">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10">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05">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90">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50">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70.5">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20">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42.75">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28.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42">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71">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56.75">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27.75">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27.7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78.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42.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71">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42.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14">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28.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42">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56.75">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28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70.7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07">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199.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45">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0">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15.7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1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28.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28.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28.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42.75">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28.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42.75">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57">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42.75">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42.75">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42.75">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42.75">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42.75">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42.75">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42.75">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85.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KLP0345　岡田洋平</cp:lastModifiedBy>
  <cp:lastPrinted>2015-04-21T20:47:43Z</cp:lastPrinted>
  <dcterms:created xsi:type="dcterms:W3CDTF">2010-06-21T21:00:23Z</dcterms:created>
  <dcterms:modified xsi:type="dcterms:W3CDTF">2018-05-25T00:14:01Z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