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48" i="6" l="1"/>
  <c r="B23" i="6"/>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J149" i="5"/>
  <c r="F341" i="5"/>
  <c r="I237" i="5"/>
  <c r="F1879" i="5"/>
  <c r="J1879" i="5"/>
  <c r="H2388" i="5"/>
  <c r="R187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G325" i="5"/>
  <c r="H87" i="5"/>
  <c r="F149" i="5"/>
  <c r="H229" i="5"/>
  <c r="G333" i="5"/>
  <c r="I157" i="5"/>
  <c r="J269" i="5"/>
  <c r="G71" i="5"/>
  <c r="F133" i="5"/>
  <c r="F261" i="5"/>
  <c r="F459" i="5"/>
  <c r="J181" i="5"/>
  <c r="F2428" i="5"/>
  <c r="H331" i="5"/>
  <c r="R77" i="5"/>
  <c r="E123" i="5"/>
  <c r="X123" i="5" s="1"/>
  <c r="R187" i="5"/>
  <c r="F371" i="5"/>
  <c r="H839" i="5"/>
  <c r="G2310" i="5"/>
  <c r="I123" i="5"/>
  <c r="E77" i="5"/>
  <c r="X77" i="5" s="1"/>
  <c r="G999" i="5"/>
  <c r="R455" i="5"/>
  <c r="F107" i="5"/>
  <c r="I179" i="5"/>
  <c r="J535" i="5"/>
  <c r="J331" i="5"/>
  <c r="I2162" i="5"/>
  <c r="R1580" i="5"/>
  <c r="F187" i="5"/>
  <c r="G1363" i="5"/>
  <c r="E2267" i="5"/>
  <c r="X2267" i="5" s="1"/>
  <c r="G85" i="5"/>
  <c r="J93" i="5"/>
  <c r="I155" i="5"/>
  <c r="H187" i="5"/>
  <c r="F455" i="5"/>
  <c r="G823" i="5"/>
  <c r="H1331" i="5"/>
  <c r="J139" i="5"/>
  <c r="I147" i="5"/>
  <c r="I2114" i="5"/>
  <c r="E155" i="5"/>
  <c r="X155" i="5" s="1"/>
  <c r="I115" i="5"/>
  <c r="G77" i="5"/>
  <c r="F535" i="5"/>
  <c r="E423" i="5"/>
  <c r="X423" i="5" s="1"/>
  <c r="J2098" i="5"/>
  <c r="G1207" i="5"/>
  <c r="R545" i="5"/>
  <c r="I413" i="5"/>
  <c r="G427"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J171" i="5"/>
  <c r="I403" i="5"/>
  <c r="J567" i="5"/>
  <c r="I651" i="5"/>
  <c r="F911" i="5"/>
  <c r="J931" i="5"/>
  <c r="E947" i="5"/>
  <c r="X947" i="5" s="1"/>
  <c r="J1075" i="5"/>
  <c r="G1243" i="5"/>
  <c r="E1315" i="5"/>
  <c r="X1315" i="5" s="1"/>
  <c r="H1367" i="5"/>
  <c r="H595" i="5"/>
  <c r="F379" i="5"/>
  <c r="F851"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E87" i="5"/>
  <c r="X87" i="5" s="1"/>
  <c r="I141" i="5"/>
  <c r="J173" i="5"/>
  <c r="H205" i="5"/>
  <c r="H237" i="5"/>
  <c r="F493" i="5"/>
  <c r="I521" i="5"/>
  <c r="H1039" i="5"/>
  <c r="G79" i="5"/>
  <c r="E2407" i="5"/>
  <c r="X2407" i="5" s="1"/>
  <c r="J349" i="5"/>
  <c r="G341" i="5"/>
  <c r="I181" i="5"/>
  <c r="I437" i="5"/>
  <c r="F481"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124" i="5"/>
  <c r="H124" i="5"/>
  <c r="I2400" i="5"/>
  <c r="H2400" i="5"/>
  <c r="E1332" i="5"/>
  <c r="X1332" i="5" s="1"/>
  <c r="E2406" i="5"/>
  <c r="X2406" i="5" s="1"/>
  <c r="H2476" i="5"/>
  <c r="H2192" i="5"/>
  <c r="H1924" i="5"/>
  <c r="R2178" i="5"/>
  <c r="H1303" i="5"/>
  <c r="F2324" i="5"/>
  <c r="J2212" i="5"/>
  <c r="J2196" i="5"/>
  <c r="R2164" i="5"/>
  <c r="F2100"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I509" i="5"/>
  <c r="J509" i="5"/>
  <c r="H469" i="5"/>
  <c r="J469" i="5"/>
  <c r="E469" i="5"/>
  <c r="X469" i="5" s="1"/>
  <c r="G253" i="5"/>
  <c r="I173" i="5"/>
  <c r="E237" i="5"/>
  <c r="X237" i="5" s="1"/>
  <c r="E309" i="5"/>
  <c r="X309" i="5" s="1"/>
  <c r="E125" i="5"/>
  <c r="X125" i="5" s="1"/>
  <c r="R507" i="5"/>
  <c r="R405" i="5"/>
  <c r="G545" i="5"/>
  <c r="R509" i="5"/>
  <c r="E341" i="5"/>
  <c r="X341" i="5" s="1"/>
  <c r="H425" i="5"/>
  <c r="G445" i="5"/>
  <c r="F441" i="5"/>
  <c r="H213" i="5"/>
  <c r="J441" i="5"/>
  <c r="F181" i="5"/>
  <c r="E325" i="5"/>
  <c r="X325" i="5" s="1"/>
  <c r="E197" i="5"/>
  <c r="X197" i="5" s="1"/>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H509" i="5"/>
  <c r="R213" i="5"/>
  <c r="F457" i="5"/>
  <c r="H437" i="5"/>
  <c r="I221" i="5"/>
  <c r="R181" i="5"/>
  <c r="G523" i="5"/>
  <c r="F197" i="5"/>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G1473" i="5"/>
  <c r="F1105" i="5"/>
  <c r="H2433" i="5"/>
  <c r="I1637" i="5"/>
  <c r="I127" i="5"/>
  <c r="H1173" i="5"/>
  <c r="E1377" i="5"/>
  <c r="X1377" i="5" s="1"/>
  <c r="E183" i="5"/>
  <c r="X183" i="5" s="1"/>
  <c r="F657" i="5"/>
  <c r="F793" i="5"/>
  <c r="F399" i="5"/>
  <c r="H1573" i="5"/>
  <c r="R2257" i="5"/>
  <c r="J937" i="5"/>
  <c r="G1445"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R2354" i="5"/>
  <c r="R2466" i="5"/>
  <c r="H2274" i="5"/>
  <c r="J2446" i="5"/>
  <c r="F1239" i="5"/>
  <c r="E75" i="5"/>
  <c r="X75" i="5" s="1"/>
  <c r="G547" i="5"/>
  <c r="R499" i="5"/>
  <c r="R531" i="5"/>
  <c r="F83" i="5"/>
  <c r="J531"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J91" i="5"/>
  <c r="H467" i="5"/>
  <c r="G385"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97" i="5"/>
  <c r="E121" i="5"/>
  <c r="X121" i="5" s="1"/>
  <c r="H145"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B39" i="5" l="1"/>
  <c r="B43" i="5"/>
  <c r="B47" i="5"/>
  <c r="B51" i="5"/>
  <c r="B55" i="5"/>
  <c r="B59" i="5"/>
  <c r="B63" i="5"/>
  <c r="B67" i="5"/>
  <c r="B40" i="5"/>
  <c r="B48" i="5"/>
  <c r="B56" i="5"/>
  <c r="B64" i="5"/>
  <c r="C39" i="5"/>
  <c r="C43" i="5"/>
  <c r="C47" i="5"/>
  <c r="C51" i="5"/>
  <c r="C55" i="5"/>
  <c r="C59" i="5"/>
  <c r="C63" i="5"/>
  <c r="C67" i="5"/>
  <c r="B44" i="5"/>
  <c r="B52" i="5"/>
  <c r="B60" i="5"/>
  <c r="B68" i="5"/>
  <c r="B36" i="5"/>
  <c r="C36" i="5"/>
  <c r="C40" i="5"/>
  <c r="C44" i="5"/>
  <c r="C48" i="5"/>
  <c r="C52" i="5"/>
  <c r="C56" i="5"/>
  <c r="C60" i="5"/>
  <c r="C64" i="5"/>
  <c r="C68" i="5"/>
  <c r="C38" i="5"/>
  <c r="B37" i="5"/>
  <c r="B41" i="5"/>
  <c r="B45" i="5"/>
  <c r="B49" i="5"/>
  <c r="B53" i="5"/>
  <c r="B57" i="5"/>
  <c r="B61" i="5"/>
  <c r="B65" i="5"/>
  <c r="B69" i="5"/>
  <c r="C46" i="5"/>
  <c r="C54" i="5"/>
  <c r="C62" i="5"/>
  <c r="C70" i="5"/>
  <c r="C37" i="5"/>
  <c r="C41" i="5"/>
  <c r="C45" i="5"/>
  <c r="C49" i="5"/>
  <c r="C53" i="5"/>
  <c r="C57" i="5"/>
  <c r="C61" i="5"/>
  <c r="C65" i="5"/>
  <c r="C69" i="5"/>
  <c r="C42" i="5"/>
  <c r="C58" i="5"/>
  <c r="C66" i="5"/>
  <c r="B38" i="5"/>
  <c r="B42" i="5"/>
  <c r="B46" i="5"/>
  <c r="B50" i="5"/>
  <c r="B54" i="5"/>
  <c r="B58" i="5"/>
  <c r="B62" i="5"/>
  <c r="B66" i="5"/>
  <c r="B70" i="5"/>
  <c r="C50" i="5"/>
  <c r="B8" i="5"/>
  <c r="B12" i="5"/>
  <c r="B16" i="5"/>
  <c r="B20" i="5"/>
  <c r="B24" i="5"/>
  <c r="B28" i="5"/>
  <c r="B32" i="5"/>
  <c r="C8" i="5"/>
  <c r="C12" i="5"/>
  <c r="C16" i="5"/>
  <c r="C20" i="5"/>
  <c r="C24" i="5"/>
  <c r="C28" i="5"/>
  <c r="C32" i="5"/>
  <c r="B5" i="5"/>
  <c r="B9" i="5"/>
  <c r="B13" i="5"/>
  <c r="B17" i="5"/>
  <c r="B21" i="5"/>
  <c r="B25" i="5"/>
  <c r="B29" i="5"/>
  <c r="B33" i="5"/>
  <c r="C5" i="5"/>
  <c r="C9" i="5"/>
  <c r="C13" i="5"/>
  <c r="C17" i="5"/>
  <c r="C21" i="5"/>
  <c r="C25" i="5"/>
  <c r="C29" i="5"/>
  <c r="C33" i="5"/>
  <c r="C19" i="5"/>
  <c r="B6" i="5"/>
  <c r="B10" i="5"/>
  <c r="B14" i="5"/>
  <c r="B18" i="5"/>
  <c r="B22" i="5"/>
  <c r="B26" i="5"/>
  <c r="B30" i="5"/>
  <c r="B34" i="5"/>
  <c r="C11" i="5"/>
  <c r="C23" i="5"/>
  <c r="C35" i="5"/>
  <c r="C6" i="5"/>
  <c r="C10" i="5"/>
  <c r="C14" i="5"/>
  <c r="C18" i="5"/>
  <c r="C22" i="5"/>
  <c r="C26" i="5"/>
  <c r="C30" i="5"/>
  <c r="C34" i="5"/>
  <c r="C15" i="5"/>
  <c r="C27" i="5"/>
  <c r="C31" i="5"/>
  <c r="B7" i="5"/>
  <c r="B11" i="5"/>
  <c r="B15" i="5"/>
  <c r="B19" i="5"/>
  <c r="B23" i="5"/>
  <c r="B27" i="5"/>
  <c r="B31" i="5"/>
  <c r="B35" i="5"/>
  <c r="C7" i="5"/>
  <c r="C12" i="6"/>
  <c r="C13" i="6"/>
  <c r="C10" i="6"/>
  <c r="C5" i="6"/>
  <c r="C11" i="6"/>
  <c r="C8" i="6"/>
  <c r="C7" i="6"/>
  <c r="B28" i="6"/>
  <c r="B33" i="6"/>
  <c r="G23" i="6"/>
  <c r="H23" i="6" s="1"/>
  <c r="D23" i="6" s="1"/>
  <c r="B38" i="6"/>
  <c r="B45" i="6"/>
  <c r="G20" i="6"/>
  <c r="H20" i="6" s="1"/>
  <c r="B25" i="6"/>
  <c r="G25" i="6" s="1"/>
  <c r="F25" i="6"/>
  <c r="B40" i="6"/>
  <c r="F26" i="6"/>
  <c r="F41" i="6" s="1"/>
  <c r="B30" i="6"/>
  <c r="B41" i="6"/>
  <c r="G41" i="6" s="1"/>
  <c r="G21" i="6"/>
  <c r="H21" i="6" s="1"/>
  <c r="B26" i="6"/>
  <c r="B36" i="6"/>
  <c r="B46" i="6"/>
  <c r="G46" i="6" s="1"/>
  <c r="G31" i="6"/>
  <c r="H22" i="6"/>
  <c r="D22" i="6" s="1"/>
  <c r="G47" i="6"/>
  <c r="G42" i="6"/>
  <c r="G40" i="6"/>
  <c r="G26" i="6"/>
  <c r="G27" i="6"/>
  <c r="G32" i="6"/>
  <c r="G45" i="6"/>
  <c r="G43" i="6"/>
  <c r="G38" i="6"/>
  <c r="G35" i="6"/>
  <c r="G28" i="6"/>
  <c r="G33" i="6"/>
  <c r="G37" i="6"/>
  <c r="G30"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AB50" i="5" l="1"/>
  <c r="V65" i="5"/>
  <c r="G65" i="5" s="1"/>
  <c r="V70" i="5"/>
  <c r="G70" i="5" s="1"/>
  <c r="AB53" i="5"/>
  <c r="V60" i="5"/>
  <c r="G60" i="5" s="1"/>
  <c r="AB68" i="5"/>
  <c r="V51" i="5"/>
  <c r="AB67" i="5"/>
  <c r="AB46" i="5"/>
  <c r="V61" i="5"/>
  <c r="V62" i="5"/>
  <c r="AB49" i="5"/>
  <c r="V56" i="5"/>
  <c r="G56" i="5" s="1"/>
  <c r="AB60" i="5"/>
  <c r="V47" i="5"/>
  <c r="G47" i="5" s="1"/>
  <c r="AB63" i="5"/>
  <c r="V50" i="5"/>
  <c r="AB42" i="5"/>
  <c r="V57" i="5"/>
  <c r="G57" i="5" s="1"/>
  <c r="V54" i="5"/>
  <c r="G54" i="5" s="1"/>
  <c r="AB45" i="5"/>
  <c r="V52" i="5"/>
  <c r="G52" i="5" s="1"/>
  <c r="AB52" i="5"/>
  <c r="V43" i="5"/>
  <c r="AB59" i="5"/>
  <c r="AB70" i="5"/>
  <c r="AB38" i="5"/>
  <c r="V53" i="5"/>
  <c r="G53" i="5" s="1"/>
  <c r="V46" i="5"/>
  <c r="AB41" i="5"/>
  <c r="V48" i="5"/>
  <c r="G48" i="5" s="1"/>
  <c r="AB44" i="5"/>
  <c r="V39" i="5"/>
  <c r="G39" i="5" s="1"/>
  <c r="AB55" i="5"/>
  <c r="V18" i="5"/>
  <c r="R18" i="5" s="1"/>
  <c r="AB66" i="5"/>
  <c r="V66" i="5"/>
  <c r="V49" i="5"/>
  <c r="G49" i="5" s="1"/>
  <c r="AB69" i="5"/>
  <c r="AB37" i="5"/>
  <c r="V44" i="5"/>
  <c r="G44" i="5" s="1"/>
  <c r="V67" i="5"/>
  <c r="G67" i="5" s="1"/>
  <c r="AB64" i="5"/>
  <c r="AB51" i="5"/>
  <c r="AB62" i="5"/>
  <c r="V58" i="5"/>
  <c r="G58" i="5" s="1"/>
  <c r="V45" i="5"/>
  <c r="G45" i="5" s="1"/>
  <c r="AB65" i="5"/>
  <c r="V38" i="5"/>
  <c r="G38" i="5" s="1"/>
  <c r="V40" i="5"/>
  <c r="V63" i="5"/>
  <c r="G63" i="5" s="1"/>
  <c r="AB56" i="5"/>
  <c r="AB47" i="5"/>
  <c r="AB58" i="5"/>
  <c r="V42" i="5"/>
  <c r="V41" i="5"/>
  <c r="G41" i="5" s="1"/>
  <c r="AB61" i="5"/>
  <c r="V68" i="5"/>
  <c r="G68" i="5" s="1"/>
  <c r="V36" i="5"/>
  <c r="G36" i="5" s="1"/>
  <c r="V59" i="5"/>
  <c r="AB48" i="5"/>
  <c r="AB43" i="5"/>
  <c r="AB54" i="5"/>
  <c r="V69" i="5"/>
  <c r="G69" i="5" s="1"/>
  <c r="V37" i="5"/>
  <c r="G37" i="5" s="1"/>
  <c r="AB57" i="5"/>
  <c r="V64" i="5"/>
  <c r="G64" i="5" s="1"/>
  <c r="AB36" i="5"/>
  <c r="V55" i="5"/>
  <c r="G55" i="5" s="1"/>
  <c r="AB40" i="5"/>
  <c r="AB39" i="5"/>
  <c r="V8" i="5"/>
  <c r="G8" i="5" s="1"/>
  <c r="AB32" i="5"/>
  <c r="AB6" i="5"/>
  <c r="AB11" i="5"/>
  <c r="V7" i="5"/>
  <c r="G7" i="5" s="1"/>
  <c r="AB7" i="5"/>
  <c r="AB30" i="5"/>
  <c r="V33" i="5"/>
  <c r="AB33" i="5"/>
  <c r="V32" i="5"/>
  <c r="G32" i="5" s="1"/>
  <c r="AB28" i="5"/>
  <c r="AB9" i="5"/>
  <c r="V22" i="5"/>
  <c r="G22" i="5" s="1"/>
  <c r="AB35" i="5"/>
  <c r="V31" i="5"/>
  <c r="G31" i="5" s="1"/>
  <c r="V14" i="5"/>
  <c r="G14" i="5" s="1"/>
  <c r="AB26" i="5"/>
  <c r="V29" i="5"/>
  <c r="G29" i="5" s="1"/>
  <c r="AB29" i="5"/>
  <c r="V28" i="5"/>
  <c r="G28" i="5" s="1"/>
  <c r="AB24" i="5"/>
  <c r="V26" i="5"/>
  <c r="G26" i="5" s="1"/>
  <c r="AB34" i="5"/>
  <c r="AB31" i="5"/>
  <c r="V27" i="5"/>
  <c r="G27" i="5" s="1"/>
  <c r="V10" i="5"/>
  <c r="G10" i="5" s="1"/>
  <c r="AB22" i="5"/>
  <c r="V25" i="5"/>
  <c r="G25" i="5" s="1"/>
  <c r="AB25" i="5"/>
  <c r="V24" i="5"/>
  <c r="AB20" i="5"/>
  <c r="AB15" i="5"/>
  <c r="V5" i="5"/>
  <c r="G5" i="5" s="1"/>
  <c r="AB27" i="5"/>
  <c r="V15" i="5"/>
  <c r="G15" i="5" s="1"/>
  <c r="V6" i="5"/>
  <c r="G6" i="5" s="1"/>
  <c r="AB18" i="5"/>
  <c r="V21" i="5"/>
  <c r="G21" i="5" s="1"/>
  <c r="AB21" i="5"/>
  <c r="V20" i="5"/>
  <c r="G20" i="5" s="1"/>
  <c r="AB16" i="5"/>
  <c r="V11" i="5"/>
  <c r="G11" i="5" s="1"/>
  <c r="V19" i="5"/>
  <c r="G19" i="5" s="1"/>
  <c r="AB23" i="5"/>
  <c r="V34" i="5"/>
  <c r="V35" i="5"/>
  <c r="G35" i="5" s="1"/>
  <c r="AB14" i="5"/>
  <c r="V17" i="5"/>
  <c r="G17" i="5" s="1"/>
  <c r="AB17" i="5"/>
  <c r="V16" i="5"/>
  <c r="G16" i="5" s="1"/>
  <c r="AB12" i="5"/>
  <c r="V9" i="5"/>
  <c r="G9" i="5" s="1"/>
  <c r="AB5" i="5"/>
  <c r="AB19" i="5"/>
  <c r="V30" i="5"/>
  <c r="G30" i="5" s="1"/>
  <c r="V23" i="5"/>
  <c r="G23" i="5" s="1"/>
  <c r="AB10" i="5"/>
  <c r="V13" i="5"/>
  <c r="G13" i="5" s="1"/>
  <c r="AB13" i="5"/>
  <c r="V12" i="5"/>
  <c r="G12" i="5" s="1"/>
  <c r="AB8" i="5"/>
  <c r="K65" i="6"/>
  <c r="C65" i="6" s="1"/>
  <c r="C23" i="6"/>
  <c r="H26" i="6"/>
  <c r="C26" i="6" s="1"/>
  <c r="F36" i="6"/>
  <c r="H36" i="6" s="1"/>
  <c r="F63" i="6"/>
  <c r="H41" i="6"/>
  <c r="D41" i="6" s="1"/>
  <c r="H25" i="6"/>
  <c r="C25" i="6"/>
  <c r="D25" i="6"/>
  <c r="H42" i="6"/>
  <c r="D42"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J18" i="5" l="1"/>
  <c r="H18" i="5"/>
  <c r="R66" i="5"/>
  <c r="J66" i="5"/>
  <c r="F66" i="5"/>
  <c r="E66" i="5"/>
  <c r="H66" i="5"/>
  <c r="I66" i="5"/>
  <c r="I43" i="5"/>
  <c r="J43" i="5"/>
  <c r="H43" i="5"/>
  <c r="F43" i="5"/>
  <c r="E43" i="5"/>
  <c r="R43" i="5"/>
  <c r="F50" i="5"/>
  <c r="H50" i="5"/>
  <c r="E50" i="5"/>
  <c r="I50" i="5"/>
  <c r="J50" i="5"/>
  <c r="R50" i="5"/>
  <c r="G50" i="5"/>
  <c r="H61" i="5"/>
  <c r="E61" i="5"/>
  <c r="J61" i="5"/>
  <c r="R61" i="5"/>
  <c r="F61" i="5"/>
  <c r="I61" i="5"/>
  <c r="I51" i="5"/>
  <c r="H51" i="5"/>
  <c r="E51" i="5"/>
  <c r="F51" i="5"/>
  <c r="R51" i="5"/>
  <c r="J51" i="5"/>
  <c r="H55" i="5"/>
  <c r="J55" i="5"/>
  <c r="F55" i="5"/>
  <c r="E55" i="5"/>
  <c r="R55" i="5"/>
  <c r="I55" i="5"/>
  <c r="R41" i="5"/>
  <c r="H41" i="5"/>
  <c r="E41" i="5"/>
  <c r="J41" i="5"/>
  <c r="I41" i="5"/>
  <c r="F41" i="5"/>
  <c r="F58" i="5"/>
  <c r="R58" i="5"/>
  <c r="I58" i="5"/>
  <c r="H58" i="5"/>
  <c r="E58" i="5"/>
  <c r="J58" i="5"/>
  <c r="R39" i="5"/>
  <c r="J39" i="5"/>
  <c r="E39" i="5"/>
  <c r="H39" i="5"/>
  <c r="F39" i="5"/>
  <c r="I39" i="5"/>
  <c r="H42" i="5"/>
  <c r="R42" i="5"/>
  <c r="F42" i="5"/>
  <c r="I42" i="5"/>
  <c r="J42" i="5"/>
  <c r="E42" i="5"/>
  <c r="J46" i="5"/>
  <c r="F46" i="5"/>
  <c r="R46" i="5"/>
  <c r="H46" i="5"/>
  <c r="I46" i="5"/>
  <c r="E46" i="5"/>
  <c r="R54" i="5"/>
  <c r="F54" i="5"/>
  <c r="I54" i="5"/>
  <c r="J54" i="5"/>
  <c r="E54" i="5"/>
  <c r="H54" i="5"/>
  <c r="F56" i="5"/>
  <c r="E56" i="5"/>
  <c r="H56" i="5"/>
  <c r="J56" i="5"/>
  <c r="R56" i="5"/>
  <c r="I56" i="5"/>
  <c r="E70" i="5"/>
  <c r="F70" i="5"/>
  <c r="R70" i="5"/>
  <c r="H70" i="5"/>
  <c r="J70" i="5"/>
  <c r="I70" i="5"/>
  <c r="E36" i="5"/>
  <c r="H36" i="5"/>
  <c r="F36" i="5"/>
  <c r="J36" i="5"/>
  <c r="R36" i="5"/>
  <c r="I36" i="5"/>
  <c r="R38" i="5"/>
  <c r="E38" i="5"/>
  <c r="H38" i="5"/>
  <c r="J38" i="5"/>
  <c r="F38" i="5"/>
  <c r="I38" i="5"/>
  <c r="I37" i="5"/>
  <c r="E37" i="5"/>
  <c r="F37" i="5"/>
  <c r="R37" i="5"/>
  <c r="J37" i="5"/>
  <c r="H37" i="5"/>
  <c r="G42" i="5"/>
  <c r="G46" i="5"/>
  <c r="F68" i="5"/>
  <c r="I68" i="5"/>
  <c r="H68" i="5"/>
  <c r="R68" i="5"/>
  <c r="J68" i="5"/>
  <c r="E68" i="5"/>
  <c r="I67" i="5"/>
  <c r="H67" i="5"/>
  <c r="J67" i="5"/>
  <c r="E67" i="5"/>
  <c r="R67" i="5"/>
  <c r="F67" i="5"/>
  <c r="G18" i="5"/>
  <c r="I18" i="5"/>
  <c r="F18" i="5"/>
  <c r="E18" i="5"/>
  <c r="J57" i="5"/>
  <c r="E57" i="5"/>
  <c r="F57" i="5"/>
  <c r="H57" i="5"/>
  <c r="R57" i="5"/>
  <c r="I57" i="5"/>
  <c r="H65" i="5"/>
  <c r="R65" i="5"/>
  <c r="F65" i="5"/>
  <c r="I65" i="5"/>
  <c r="E65" i="5"/>
  <c r="J65" i="5"/>
  <c r="I69" i="5"/>
  <c r="H69" i="5"/>
  <c r="J69" i="5"/>
  <c r="R69" i="5"/>
  <c r="F69" i="5"/>
  <c r="E69" i="5"/>
  <c r="J53" i="5"/>
  <c r="R53" i="5"/>
  <c r="F53" i="5"/>
  <c r="H53" i="5"/>
  <c r="I53" i="5"/>
  <c r="E53" i="5"/>
  <c r="E52" i="5"/>
  <c r="J52" i="5"/>
  <c r="H52" i="5"/>
  <c r="I52" i="5"/>
  <c r="R52" i="5"/>
  <c r="F52" i="5"/>
  <c r="I47" i="5"/>
  <c r="J47" i="5"/>
  <c r="E47" i="5"/>
  <c r="H47" i="5"/>
  <c r="F47" i="5"/>
  <c r="R47" i="5"/>
  <c r="I60" i="5"/>
  <c r="J60" i="5"/>
  <c r="F60" i="5"/>
  <c r="E60" i="5"/>
  <c r="R60" i="5"/>
  <c r="H60" i="5"/>
  <c r="H40" i="5"/>
  <c r="F40" i="5"/>
  <c r="J40" i="5"/>
  <c r="R40" i="5"/>
  <c r="I40" i="5"/>
  <c r="E40" i="5"/>
  <c r="E63" i="5"/>
  <c r="F63" i="5"/>
  <c r="I63" i="5"/>
  <c r="J63" i="5"/>
  <c r="H63" i="5"/>
  <c r="R63" i="5"/>
  <c r="F49" i="5"/>
  <c r="R49" i="5"/>
  <c r="H49" i="5"/>
  <c r="I49" i="5"/>
  <c r="J49" i="5"/>
  <c r="E49" i="5"/>
  <c r="J48" i="5"/>
  <c r="I48" i="5"/>
  <c r="R48" i="5"/>
  <c r="F48" i="5"/>
  <c r="H48" i="5"/>
  <c r="E48" i="5"/>
  <c r="G62" i="5"/>
  <c r="H62" i="5"/>
  <c r="E62" i="5"/>
  <c r="I62" i="5"/>
  <c r="F62" i="5"/>
  <c r="R62" i="5"/>
  <c r="J62" i="5"/>
  <c r="F59" i="5"/>
  <c r="E59" i="5"/>
  <c r="I59" i="5"/>
  <c r="R59" i="5"/>
  <c r="H59" i="5"/>
  <c r="J59" i="5"/>
  <c r="I64" i="5"/>
  <c r="F64" i="5"/>
  <c r="H64" i="5"/>
  <c r="J64" i="5"/>
  <c r="R64" i="5"/>
  <c r="E64" i="5"/>
  <c r="H44" i="5"/>
  <c r="J44" i="5"/>
  <c r="R44" i="5"/>
  <c r="I44" i="5"/>
  <c r="E44" i="5"/>
  <c r="F44" i="5"/>
  <c r="G59" i="5"/>
  <c r="G40" i="5"/>
  <c r="E45" i="5"/>
  <c r="H45" i="5"/>
  <c r="J45" i="5"/>
  <c r="R45" i="5"/>
  <c r="F45" i="5"/>
  <c r="I45" i="5"/>
  <c r="G66" i="5"/>
  <c r="G43" i="5"/>
  <c r="G61" i="5"/>
  <c r="G51" i="5"/>
  <c r="H20" i="5"/>
  <c r="R20" i="5"/>
  <c r="I20" i="5"/>
  <c r="J20" i="5"/>
  <c r="E20" i="5"/>
  <c r="F20" i="5"/>
  <c r="E24" i="5"/>
  <c r="J24" i="5"/>
  <c r="H24" i="5"/>
  <c r="F24" i="5"/>
  <c r="R24" i="5"/>
  <c r="I24" i="5"/>
  <c r="E33" i="5"/>
  <c r="F33" i="5"/>
  <c r="H33" i="5"/>
  <c r="J33" i="5"/>
  <c r="I33" i="5"/>
  <c r="R33" i="5"/>
  <c r="E16" i="5"/>
  <c r="I16" i="5"/>
  <c r="J16" i="5"/>
  <c r="F16" i="5"/>
  <c r="R16" i="5"/>
  <c r="H16" i="5"/>
  <c r="F19" i="5"/>
  <c r="J19" i="5"/>
  <c r="E19" i="5"/>
  <c r="I19" i="5"/>
  <c r="R19" i="5"/>
  <c r="H19" i="5"/>
  <c r="I5" i="5"/>
  <c r="J5" i="5"/>
  <c r="E5" i="5"/>
  <c r="R5" i="5"/>
  <c r="F5" i="5"/>
  <c r="H5" i="5"/>
  <c r="G24" i="5"/>
  <c r="F12" i="5"/>
  <c r="J12" i="5"/>
  <c r="R12" i="5"/>
  <c r="H12" i="5"/>
  <c r="E12" i="5"/>
  <c r="I12" i="5"/>
  <c r="F23" i="5"/>
  <c r="E23" i="5"/>
  <c r="R23" i="5"/>
  <c r="H23" i="5"/>
  <c r="I23" i="5"/>
  <c r="J23" i="5"/>
  <c r="J6" i="5"/>
  <c r="H6" i="5"/>
  <c r="R6" i="5"/>
  <c r="F6" i="5"/>
  <c r="E6" i="5"/>
  <c r="I6" i="5"/>
  <c r="H28" i="5"/>
  <c r="R28" i="5"/>
  <c r="F28" i="5"/>
  <c r="J28" i="5"/>
  <c r="E28" i="5"/>
  <c r="I28" i="5"/>
  <c r="F35" i="5"/>
  <c r="I35" i="5"/>
  <c r="H35" i="5"/>
  <c r="E35" i="5"/>
  <c r="J35" i="5"/>
  <c r="R35" i="5"/>
  <c r="I10" i="5"/>
  <c r="E10" i="5"/>
  <c r="R10" i="5"/>
  <c r="J10" i="5"/>
  <c r="F10" i="5"/>
  <c r="H10" i="5"/>
  <c r="R22" i="5"/>
  <c r="I22" i="5"/>
  <c r="F22" i="5"/>
  <c r="J22" i="5"/>
  <c r="H22" i="5"/>
  <c r="E22" i="5"/>
  <c r="F32" i="5"/>
  <c r="I32" i="5"/>
  <c r="R32" i="5"/>
  <c r="E32" i="5"/>
  <c r="H32" i="5"/>
  <c r="J32" i="5"/>
  <c r="J7" i="5"/>
  <c r="R7" i="5"/>
  <c r="E7" i="5"/>
  <c r="I7" i="5"/>
  <c r="H7" i="5"/>
  <c r="F7" i="5"/>
  <c r="R11" i="5"/>
  <c r="E11" i="5"/>
  <c r="H11" i="5"/>
  <c r="I11" i="5"/>
  <c r="J11" i="5"/>
  <c r="F11" i="5"/>
  <c r="H30" i="5"/>
  <c r="R30" i="5"/>
  <c r="I30" i="5"/>
  <c r="J30" i="5"/>
  <c r="F30" i="5"/>
  <c r="E30" i="5"/>
  <c r="E9" i="5"/>
  <c r="H9" i="5"/>
  <c r="F9" i="5"/>
  <c r="I9" i="5"/>
  <c r="J9" i="5"/>
  <c r="R9" i="5"/>
  <c r="R34" i="5"/>
  <c r="E34" i="5"/>
  <c r="I34" i="5"/>
  <c r="J34" i="5"/>
  <c r="G34" i="5"/>
  <c r="F34" i="5"/>
  <c r="H34" i="5"/>
  <c r="R15" i="5"/>
  <c r="H15" i="5"/>
  <c r="I15" i="5"/>
  <c r="F15" i="5"/>
  <c r="E15" i="5"/>
  <c r="J15" i="5"/>
  <c r="J14" i="5"/>
  <c r="H14" i="5"/>
  <c r="I14" i="5"/>
  <c r="R14" i="5"/>
  <c r="E14" i="5"/>
  <c r="F14" i="5"/>
  <c r="J13" i="5"/>
  <c r="F13" i="5"/>
  <c r="H13" i="5"/>
  <c r="R13" i="5"/>
  <c r="E13" i="5"/>
  <c r="I13" i="5"/>
  <c r="J21" i="5"/>
  <c r="H21" i="5"/>
  <c r="R21" i="5"/>
  <c r="E21" i="5"/>
  <c r="I21" i="5"/>
  <c r="F21" i="5"/>
  <c r="H27" i="5"/>
  <c r="F27" i="5"/>
  <c r="R27" i="5"/>
  <c r="I27" i="5"/>
  <c r="E27" i="5"/>
  <c r="J27" i="5"/>
  <c r="R26" i="5"/>
  <c r="J26" i="5"/>
  <c r="I26" i="5"/>
  <c r="E26" i="5"/>
  <c r="F26" i="5"/>
  <c r="H26" i="5"/>
  <c r="E17" i="5"/>
  <c r="R17" i="5"/>
  <c r="F17" i="5"/>
  <c r="J17" i="5"/>
  <c r="H17" i="5"/>
  <c r="I17" i="5"/>
  <c r="F25" i="5"/>
  <c r="I25" i="5"/>
  <c r="E25" i="5"/>
  <c r="H25" i="5"/>
  <c r="J25" i="5"/>
  <c r="R25" i="5"/>
  <c r="E31" i="5"/>
  <c r="I31" i="5"/>
  <c r="J31" i="5"/>
  <c r="F31" i="5"/>
  <c r="R31" i="5"/>
  <c r="H31" i="5"/>
  <c r="H29" i="5"/>
  <c r="R29" i="5"/>
  <c r="J29" i="5"/>
  <c r="I29" i="5"/>
  <c r="E29" i="5"/>
  <c r="F29" i="5"/>
  <c r="G33" i="5"/>
  <c r="H8" i="5"/>
  <c r="R8" i="5"/>
  <c r="E8" i="5"/>
  <c r="I8" i="5"/>
  <c r="F8" i="5"/>
  <c r="J8" i="5"/>
  <c r="C41" i="6"/>
  <c r="D32" i="6"/>
  <c r="C36" i="6"/>
  <c r="D36"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41" i="5"/>
  <c r="T64" i="5"/>
  <c r="T63" i="5"/>
  <c r="T45" i="5"/>
  <c r="T59" i="5"/>
  <c r="T15" i="5"/>
  <c r="T26" i="5"/>
  <c r="T66" i="5"/>
  <c r="T36" i="5"/>
  <c r="T68" i="5"/>
  <c r="T51" i="5"/>
  <c r="T44" i="5"/>
  <c r="T13" i="5"/>
  <c r="T16" i="5"/>
  <c r="T67" i="5"/>
  <c r="T42" i="5"/>
  <c r="T58" i="5"/>
  <c r="T54" i="5"/>
  <c r="T23" i="5"/>
  <c r="T28" i="5"/>
  <c r="T22" i="5"/>
  <c r="T8" i="5"/>
  <c r="T12" i="5"/>
  <c r="T57" i="5"/>
  <c r="T70" i="5"/>
  <c r="T61" i="5"/>
  <c r="T38" i="5"/>
  <c r="T34" i="5"/>
  <c r="T14" i="5"/>
  <c r="T32" i="5"/>
  <c r="T24" i="5"/>
  <c r="T62" i="5"/>
  <c r="T49" i="5"/>
  <c r="T60" i="5"/>
  <c r="T17" i="5"/>
  <c r="T27" i="5"/>
  <c r="T30" i="5"/>
  <c r="T18" i="5"/>
  <c r="T39" i="5"/>
  <c r="T47" i="5"/>
  <c r="T19" i="5"/>
  <c r="T20" i="5"/>
  <c r="T7" i="5"/>
  <c r="T33" i="5"/>
  <c r="T10" i="5"/>
  <c r="T5" i="5"/>
  <c r="T50" i="5"/>
  <c r="T52" i="5"/>
  <c r="T56" i="5"/>
  <c r="T43" i="5"/>
  <c r="T6" i="5"/>
  <c r="T9" i="5"/>
  <c r="T29" i="5"/>
  <c r="T11" i="5"/>
  <c r="T35" i="5"/>
  <c r="T31" i="5"/>
  <c r="T55" i="5"/>
  <c r="T53" i="5"/>
  <c r="T65" i="5"/>
  <c r="S18" i="5"/>
  <c r="T69" i="5"/>
  <c r="T25" i="5"/>
  <c r="T21" i="5"/>
  <c r="T37" i="5"/>
  <c r="T40" i="5"/>
  <c r="T48" i="5"/>
  <c r="T46" i="5"/>
  <c r="X70" i="5" l="1"/>
  <c r="X54" i="5"/>
  <c r="X58" i="5"/>
  <c r="X41" i="5"/>
  <c r="X45" i="5"/>
  <c r="X68" i="5"/>
  <c r="X50" i="5"/>
  <c r="X40" i="5"/>
  <c r="X60" i="5"/>
  <c r="X53" i="5"/>
  <c r="X18" i="5"/>
  <c r="X36" i="5"/>
  <c r="X49" i="5"/>
  <c r="X38" i="5"/>
  <c r="X42" i="5"/>
  <c r="X61" i="5"/>
  <c r="X39" i="5"/>
  <c r="X51" i="5"/>
  <c r="X66" i="5"/>
  <c r="X64" i="5"/>
  <c r="X62" i="5"/>
  <c r="X59" i="5"/>
  <c r="X65" i="5"/>
  <c r="X44" i="5"/>
  <c r="X48" i="5"/>
  <c r="X69" i="5"/>
  <c r="X57" i="5"/>
  <c r="X67" i="5"/>
  <c r="X37" i="5"/>
  <c r="X56" i="5"/>
  <c r="X46" i="5"/>
  <c r="X55" i="5"/>
  <c r="X43" i="5"/>
  <c r="X63" i="5"/>
  <c r="X47" i="5"/>
  <c r="X52" i="5"/>
  <c r="X7" i="5"/>
  <c r="X24" i="5"/>
  <c r="H64" i="6"/>
  <c r="D64" i="6" s="1"/>
  <c r="C64" i="6"/>
  <c r="X29" i="5"/>
  <c r="X9" i="5"/>
  <c r="X26" i="5"/>
  <c r="X14" i="5"/>
  <c r="X34" i="5"/>
  <c r="X30" i="5"/>
  <c r="X22" i="5"/>
  <c r="X31" i="5"/>
  <c r="X13" i="5"/>
  <c r="X6" i="5"/>
  <c r="X10" i="5"/>
  <c r="X23" i="5"/>
  <c r="X33" i="5"/>
  <c r="X20" i="5"/>
  <c r="X11" i="5"/>
  <c r="X28" i="5"/>
  <c r="X8" i="5"/>
  <c r="X21" i="5"/>
  <c r="X32" i="5"/>
  <c r="X19" i="5"/>
  <c r="X16" i="5"/>
  <c r="X12" i="5"/>
  <c r="X25" i="5"/>
  <c r="X17" i="5"/>
  <c r="X27" i="5"/>
  <c r="C63" i="6"/>
  <c r="X15" i="5"/>
  <c r="X35" i="5"/>
  <c r="X5" i="5"/>
  <c r="G66" i="6"/>
  <c r="H66" i="6" s="1"/>
  <c r="H67" i="6" s="1"/>
  <c r="D2" i="6" s="1"/>
  <c r="D52" i="6"/>
  <c r="C52" i="6"/>
  <c r="D51" i="6"/>
  <c r="C51" i="6"/>
  <c r="S60" i="5"/>
  <c r="S68" i="5"/>
  <c r="S46" i="5"/>
  <c r="S67" i="5"/>
  <c r="S7" i="5"/>
  <c r="S10" i="5"/>
  <c r="S14" i="5"/>
  <c r="S8" i="5"/>
  <c r="S56" i="5"/>
  <c r="S53" i="5"/>
  <c r="S52" i="5"/>
  <c r="S41" i="5"/>
  <c r="S6" i="5"/>
  <c r="S11" i="5"/>
  <c r="S23" i="5"/>
  <c r="S27" i="5"/>
  <c r="S22" i="5"/>
  <c r="S49" i="5"/>
  <c r="S38" i="5"/>
  <c r="S47" i="5"/>
  <c r="S58" i="5"/>
  <c r="S40" i="5"/>
  <c r="S21" i="5"/>
  <c r="S25" i="5"/>
  <c r="S5" i="5"/>
  <c r="S12" i="5"/>
  <c r="S37" i="5"/>
  <c r="S24" i="5"/>
  <c r="S34" i="5"/>
  <c r="S39" i="5"/>
  <c r="S51" i="5"/>
  <c r="S55" i="5"/>
  <c r="S50" i="5"/>
  <c r="S48" i="5"/>
  <c r="S15" i="5"/>
  <c r="S35" i="5"/>
  <c r="S16" i="5"/>
  <c r="S31" i="5"/>
  <c r="S29" i="5"/>
  <c r="S66" i="5"/>
  <c r="S9" i="5"/>
  <c r="S33" i="5"/>
  <c r="S62" i="5"/>
  <c r="S59" i="5"/>
  <c r="S42" i="5"/>
  <c r="S44" i="5"/>
  <c r="S43" i="5"/>
  <c r="S32" i="5"/>
  <c r="S69" i="5"/>
  <c r="S36" i="5"/>
  <c r="S28" i="5"/>
  <c r="S17" i="5"/>
  <c r="S70" i="5"/>
  <c r="S63" i="5"/>
  <c r="S65" i="5"/>
  <c r="S61" i="5"/>
  <c r="S30" i="5"/>
  <c r="S26" i="5"/>
  <c r="S19" i="5"/>
  <c r="S13" i="5"/>
  <c r="S45" i="5"/>
  <c r="S54" i="5"/>
  <c r="S57" i="5"/>
  <c r="S64" i="5"/>
  <c r="S20"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<sst xmlns="http://schemas.openxmlformats.org/spreadsheetml/2006/main" count="21791" uniqueCount="15464">
  <si>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</si>
  <si>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</si>
  <si>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</si>
  <si>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</si>
  <si>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</si>
  <si>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</si>
  <si>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</si>
  <si>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</si>
  <si>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</si>
  <si>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</si>
  <si>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</si>
  <si>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</si>
  <si>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</si>
  <si>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</si>
  <si>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</si>
  <si>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</si>
  <si>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</si>
  <si>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</si>
  <si>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</si>
  <si>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</si>
  <si>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</si>
  <si>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</si>
  <si>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</si>
  <si>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</si>
  <si>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</si>
  <si>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</si>
  <si>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</si>
  <si>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</si>
  <si>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</si>
  <si>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</si>
  <si>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</si>
  <si>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</si>
  <si>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</si>
  <si>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</si>
  <si>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</si>
  <si>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</si>
  <si>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</si>
  <si>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</si>
  <si>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</si>
  <si>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</si>
  <si>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</si>
  <si>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</si>
  <si>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</si>
  <si>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</si>
  <si>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</si>
  <si>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</si>
  <si>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</si>
  <si>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</si>
  <si>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</si>
  <si>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</si>
  <si>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</si>
  <si>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</si>
  <si>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</si>
  <si>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</si>
  <si>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</si>
  <si>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</si>
  <si>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</si>
  <si>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</si>
  <si>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</si>
  <si>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</si>
  <si>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</si>
  <si>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</si>
  <si>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</si>
  <si>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</si>
  <si>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</si>
  <si>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</si>
  <si>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</si>
  <si>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</si>
  <si>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</si>
  <si>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</si>
  <si>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</si>
  <si>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</si>
  <si>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</si>
  <si>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</si>
  <si>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</si>
  <si>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</si>
  <si>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</si>
  <si>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</si>
  <si>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</si>
  <si>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</si>
  <si>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</si>
  <si>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</si>
  <si>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</si>
  <si>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</si>
  <si>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</si>
  <si>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</si>
  <si>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</si>
  <si>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</si>
  <si>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</si>
  <si>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</si>
  <si>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</si>
  <si>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</si>
  <si>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</si>
  <si>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</si>
  <si>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</si>
  <si>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</si>
  <si>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</si>
  <si>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</si>
  <si>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</si>
  <si>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</si>
  <si>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</si>
  <si>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</si>
  <si>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</si>
  <si>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</si>
  <si>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</si>
  <si>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</si>
  <si>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</si>
  <si>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</si>
  <si>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</si>
  <si>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</si>
  <si>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</si>
  <si>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</si>
  <si>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</si>
  <si>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</si>
  <si>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</si>
  <si>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</si>
  <si>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</si>
  <si>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</si>
  <si>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</si>
  <si>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</si>
  <si>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</si>
  <si>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</si>
  <si>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</si>
  <si>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</si>
  <si>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</si>
  <si>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</si>
  <si>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</si>
  <si>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</si>
  <si>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</si>
  <si>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</si>
  <si>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</si>
  <si>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</si>
  <si>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</si>
  <si>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</si>
  <si>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</si>
  <si>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</si>
  <si>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</si>
  <si>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</si>
  <si>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</si>
  <si>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</si>
  <si>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</si>
  <si>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</si>
  <si>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</si>
  <si>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</si>
  <si>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</si>
  <si>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</si>
  <si>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</si>
  <si>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</si>
  <si>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</si>
  <si>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</si>
  <si>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</si>
  <si>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</si>
  <si>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</si>
  <si>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</si>
  <si>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</si>
  <si>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</si>
  <si>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</si>
  <si>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</si>
  <si>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</si>
  <si>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</si>
  <si>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</si>
  <si>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</si>
  <si>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</si>
  <si>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</si>
  <si>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</si>
  <si>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</si>
  <si>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</si>
  <si>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</si>
  <si>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</si>
  <si>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</si>
  <si>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</si>
  <si>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</si>
  <si>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</si>
  <si>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</si>
  <si>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</si>
  <si>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</si>
  <si>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</si>
  <si>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</si>
  <si>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</si>
  <si>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</si>
  <si>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</si>
  <si>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</si>
  <si>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</si>
  <si>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</si>
  <si>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</si>
  <si>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</si>
  <si>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</si>
  <si>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</si>
  <si>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</si>
  <si>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</si>
  <si>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</si>
  <si>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</si>
  <si>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</si>
  <si>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</si>
  <si>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</si>
  <si>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</si>
  <si>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</si>
  <si>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</si>
  <si>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</si>
  <si>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</si>
  <si>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</si>
  <si>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</si>
  <si>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</si>
  <si>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</si>
  <si>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</si>
  <si>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</si>
  <si>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</si>
  <si>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</si>
  <si>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</si>
  <si>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</si>
  <si>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</si>
  <si>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</si>
  <si>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</si>
  <si>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</si>
  <si>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</si>
  <si>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</si>
  <si>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</si>
  <si>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</si>
  <si>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</si>
  <si>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</si>
  <si>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</si>
  <si>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</si>
  <si>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</si>
  <si>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</si>
  <si>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</si>
  <si>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</si>
  <si>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</si>
  <si>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</si>
  <si>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</si>
  <si>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</si>
  <si>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</si>
  <si>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</si>
  <si>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</si>
  <si>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</si>
  <si>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</si>
  <si>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</si>
  <si>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</si>
  <si>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</si>
  <si>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</si>
  <si>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</si>
  <si>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</si>
  <si>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</si>
  <si>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</si>
  <si>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</si>
  <si>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</si>
  <si>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</si>
  <si>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</si>
  <si>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</si>
  <si>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</si>
  <si>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</si>
  <si>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</si>
  <si>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</si>
  <si>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</si>
  <si>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</si>
  <si>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</si>
  <si>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</si>
  <si>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</si>
  <si>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</si>
  <si>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</si>
  <si>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</si>
  <si>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</si>
  <si>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</si>
  <si>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</si>
  <si>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</si>
  <si>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</si>
  <si>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</si>
  <si>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</si>
  <si>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</si>
  <si>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</si>
  <si>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</si>
  <si>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</si>
  <si>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</si>
  <si>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</si>
  <si>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</si>
  <si>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</si>
  <si>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</si>
  <si>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</si>
  <si>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</si>
  <si>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</si>
  <si>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</si>
  <si>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</si>
  <si>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</si>
  <si>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</si>
  <si>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</si>
  <si>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</si>
  <si>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</si>
  <si>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</si>
  <si>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</si>
  <si>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</si>
  <si>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</si>
  <si>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</si>
  <si>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</si>
  <si>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</si>
  <si>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</si>
  <si>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</si>
  <si>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</si>
  <si>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</si>
  <si>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</si>
  <si>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</si>
  <si>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</si>
  <si>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</si>
  <si>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</si>
  <si>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</si>
  <si>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</si>
  <si>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</si>
  <si>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</si>
  <si>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</si>
  <si>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</si>
  <si>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</si>
  <si>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</si>
  <si>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</si>
  <si>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</si>
  <si>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</si>
  <si>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</si>
  <si>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</si>
  <si>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</si>
  <si>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</si>
  <si>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</si>
  <si>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</si>
  <si>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</si>
  <si>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</si>
  <si>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</si>
  <si>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</si>
  <si>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</si>
  <si>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</si>
  <si>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</si>
  <si>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</si>
  <si>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</si>
  <si>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</si>
  <si>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</si>
  <si>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</si>
  <si>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</si>
  <si>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</si>
  <si>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</si>
  <si>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</si>
  <si>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</si>
  <si>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</si>
  <si>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</si>
  <si>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</si>
  <si>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</si>
  <si>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</si>
  <si>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</si>
  <si>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</si>
  <si>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</si>
  <si>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</si>
  <si>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</si>
  <si>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</si>
  <si>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</si>
  <si>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</si>
  <si>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</si>
  <si>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</si>
  <si>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</si>
  <si>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</si>
  <si>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</si>
  <si>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</si>
  <si>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</si>
  <si>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</si>
  <si>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</si>
  <si>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</si>
  <si>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</si>
  <si>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</si>
  <si>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</si>
  <si>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</si>
  <si>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</si>
  <si>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</si>
  <si>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</si>
  <si>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</si>
  <si>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</si>
  <si>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</si>
  <si>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</si>
  <si>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</si>
  <si>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</si>
  <si>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</si>
  <si>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</si>
  <si>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</si>
  <si>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</si>
  <si>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</si>
  <si>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</si>
  <si>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</si>
  <si>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</si>
  <si>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</si>
  <si>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</si>
  <si>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</si>
  <si>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</si>
  <si>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</si>
  <si>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</si>
  <si>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</si>
  <si>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</si>
  <si>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</si>
  <si>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</si>
  <si>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</si>
  <si>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</si>
  <si>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</si>
  <si>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</si>
  <si>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</si>
  <si>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</si>
  <si>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</si>
  <si>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</si>
  <si>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</si>
  <si>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</si>
  <si>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</si>
  <si>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</si>
  <si>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</si>
  <si>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</si>
  <si>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</si>
  <si>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</si>
  <si>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</si>
  <si>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</si>
  <si>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</si>
  <si>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</si>
  <si>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</si>
  <si>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</si>
  <si>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</si>
  <si>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</si>
  <si>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</si>
  <si>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</si>
  <si>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</si>
  <si>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</si>
  <si>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</si>
  <si>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</si>
  <si>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</si>
  <si>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</si>
  <si>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</si>
  <si>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</si>
  <si>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</si>
  <si>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</si>
  <si>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</si>
  <si>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</si>
  <si>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</si>
  <si>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</si>
  <si>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</si>
  <si>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</si>
  <si>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</si>
  <si>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</si>
  <si>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</si>
  <si>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</si>
  <si>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</si>
  <si>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</si>
  <si>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</si>
  <si>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</si>
  <si>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</si>
  <si>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</si>
  <si>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</si>
  <si>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</si>
  <si>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</si>
  <si>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</si>
  <si>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</si>
  <si>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</si>
  <si>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</si>
  <si>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</si>
  <si>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</si>
  <si>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</si>
  <si>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</si>
  <si>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</si>
  <si>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</si>
  <si>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</si>
  <si>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</si>
  <si>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</si>
  <si>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</si>
  <si>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</si>
  <si>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</si>
  <si>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</si>
  <si>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</si>
  <si>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</si>
  <si>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</si>
  <si>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</si>
  <si>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</si>
  <si>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</si>
  <si>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</si>
  <si>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</si>
  <si>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</si>
  <si>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</si>
  <si>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</si>
  <si>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</si>
  <si>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</si>
  <si>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</si>
  <si>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</si>
  <si>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</si>
  <si>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</si>
  <si>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</si>
  <si>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</si>
  <si>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</si>
  <si>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</si>
  <si>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</si>
  <si>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</si>
  <si>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</si>
  <si>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</si>
  <si>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</si>
  <si>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</si>
  <si>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</si>
  <si>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</si>
  <si>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</si>
  <si>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</si>
  <si>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</si>
  <si>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</si>
  <si>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</si>
  <si>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</si>
  <si>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</si>
  <si>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</si>
  <si>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</si>
  <si>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</si>
  <si>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</si>
  <si>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</si>
  <si>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</si>
  <si>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</si>
  <si>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</si>
  <si>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</si>
  <si>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</si>
  <si>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</si>
  <si>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</si>
  <si>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</si>
  <si>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</si>
  <si>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</si>
  <si>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</si>
  <si>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</si>
  <si>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</si>
  <si>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</si>
  <si>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</si>
  <si>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</si>
  <si>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</si>
  <si>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</si>
  <si>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</si>
  <si>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</si>
  <si>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</si>
  <si>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</si>
  <si>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</si>
  <si>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</si>
  <si>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</si>
  <si>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</si>
  <si>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</si>
  <si>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</si>
  <si>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</si>
  <si>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</si>
  <si>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</si>
  <si>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</si>
  <si>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</si>
  <si>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</si>
  <si>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</si>
  <si>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</si>
  <si>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</si>
  <si>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</si>
  <si>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</si>
  <si>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</si>
  <si>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</si>
  <si>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</si>
  <si>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</si>
  <si>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</si>
  <si>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</si>
  <si>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</si>
  <si>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</si>
  <si>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</si>
  <si>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</si>
  <si>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</si>
  <si>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</si>
  <si>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</si>
  <si>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</si>
  <si>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</si>
  <si>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</si>
  <si>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</si>
  <si>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</si>
  <si>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</si>
  <si>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</si>
  <si>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</si>
  <si>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</si>
  <si>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</si>
  <si>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</si>
  <si>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</si>
  <si>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</si>
  <si>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</si>
  <si>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</si>
  <si>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</si>
  <si>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</si>
  <si>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</si>
  <si>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</si>
  <si>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</si>
  <si>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</si>
  <si>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</si>
  <si>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</si>
  <si>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</si>
  <si>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</si>
  <si>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</si>
  <si>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</si>
  <si>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</si>
  <si>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</si>
  <si>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</si>
  <si>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</si>
  <si>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</si>
  <si>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</si>
  <si>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</si>
  <si>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</si>
  <si>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</si>
  <si>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</si>
  <si>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</si>
  <si>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</si>
  <si>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</si>
  <si>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</si>
  <si>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</si>
  <si>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</si>
  <si>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</si>
  <si>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</si>
  <si>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</si>
  <si>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</si>
  <si>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</si>
  <si>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</si>
  <si>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</si>
  <si>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</si>
  <si>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</si>
  <si>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</si>
  <si>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</si>
  <si>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</si>
  <si>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</si>
  <si>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</si>
  <si>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</si>
  <si>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</si>
  <si>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</si>
  <si>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</si>
  <si>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</si>
  <si>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</si>
  <si>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</si>
  <si>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</si>
  <si>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</si>
  <si>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</si>
  <si>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</si>
  <si>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</si>
  <si>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</si>
  <si>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</si>
  <si>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</si>
  <si>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</si>
  <si>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</si>
  <si>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</si>
  <si>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</si>
  <si>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</si>
  <si>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</si>
  <si>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</si>
  <si>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</si>
  <si>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</si>
  <si>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</si>
  <si>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</si>
  <si>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</si>
  <si>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</si>
  <si>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</si>
  <si>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</si>
  <si>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</si>
  <si>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</si>
  <si>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</si>
  <si>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</si>
  <si>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</si>
  <si>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</si>
  <si>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</si>
  <si>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</si>
  <si>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</si>
  <si>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</si>
  <si>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</si>
  <si>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</si>
  <si>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</si>
  <si>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</si>
  <si>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</si>
  <si>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</si>
  <si>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</si>
  <si>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</si>
  <si>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</si>
  <si>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</si>
  <si>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</si>
  <si>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</si>
  <si>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</si>
  <si>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</si>
  <si>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</si>
  <si>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</si>
  <si>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</si>
  <si>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</si>
  <si>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</si>
  <si>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</si>
  <si>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</si>
  <si>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</si>
  <si>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</si>
  <si>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</si>
  <si>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</si>
  <si>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</si>
  <si>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</si>
  <si>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</si>
  <si>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</si>
  <si>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</si>
  <si>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</si>
  <si>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</si>
  <si>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</si>
  <si>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</si>
  <si>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</si>
  <si>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</si>
  <si>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</si>
  <si>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</si>
  <si>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</si>
  <si>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</si>
  <si>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</si>
  <si>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</si>
  <si>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</si>
  <si>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</si>
  <si>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</si>
  <si>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</si>
  <si>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</si>
  <si>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</si>
  <si>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</si>
  <si>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</si>
  <si>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</si>
  <si>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</si>
  <si>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</si>
  <si>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</si>
  <si>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</si>
  <si>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</si>
  <si>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</si>
  <si>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</si>
  <si>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</si>
  <si>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</si>
  <si>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</si>
  <si>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</si>
  <si>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</si>
  <si>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</si>
  <si>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</si>
  <si>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</si>
  <si>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</si>
  <si>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</si>
  <si>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</si>
  <si>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</si>
  <si>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</si>
  <si>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</si>
  <si>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</si>
  <si>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</si>
  <si>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</si>
  <si>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</si>
  <si>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</si>
  <si>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</si>
  <si>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</si>
  <si>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</si>
  <si>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</si>
  <si>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</si>
  <si>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</si>
  <si>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</si>
  <si>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</si>
  <si>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</si>
  <si>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</si>
  <si>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</si>
  <si>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</si>
  <si>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</si>
  <si>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</si>
  <si>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</si>
  <si>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</si>
  <si>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</si>
  <si>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</si>
  <si>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</si>
  <si>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</si>
  <si>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</si>
  <si>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</si>
  <si>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</si>
  <si>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</si>
  <si>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</si>
  <si>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</si>
  <si>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</si>
  <si>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</si>
  <si>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</si>
  <si>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</si>
  <si>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</si>
  <si>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</si>
  <si>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</si>
  <si>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</si>
  <si>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</si>
  <si>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</si>
  <si>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</si>
  <si>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</si>
  <si>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</si>
  <si>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</si>
  <si>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</si>
  <si>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</si>
  <si>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</si>
  <si>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</si>
  <si>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</si>
  <si>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</si>
  <si>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</si>
  <si>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</si>
  <si>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</si>
  <si>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</si>
  <si>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</si>
  <si>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</si>
  <si>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</si>
  <si>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</si>
  <si>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</si>
  <si>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</si>
  <si>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</si>
  <si>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</si>
  <si>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</si>
  <si>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</si>
  <si>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</si>
  <si>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</si>
  <si>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</si>
  <si>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</si>
  <si>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</si>
  <si>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</si>
  <si>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</si>
  <si>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</si>
  <si>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</si>
  <si>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</si>
  <si>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</si>
  <si>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</si>
  <si>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</si>
  <si>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</si>
  <si>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</si>
  <si>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</si>
  <si>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</si>
  <si>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</si>
  <si>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</si>
  <si>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</si>
  <si>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</si>
  <si>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</si>
  <si>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</si>
  <si>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</si>
  <si>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</si>
  <si>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</si>
  <si>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</si>
  <si>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</si>
  <si>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</si>
  <si>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</si>
  <si>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</si>
  <si>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</si>
  <si>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</si>
  <si>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</si>
  <si>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</si>
  <si>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</si>
  <si>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</si>
  <si>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</si>
  <si>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</si>
  <si>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</si>
  <si>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</si>
  <si>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</si>
  <si>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</si>
  <si>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</si>
  <si>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</si>
  <si>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</si>
  <si>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</si>
  <si>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</si>
  <si>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</si>
  <si>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</si>
  <si>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</si>
  <si>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</si>
  <si>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</si>
  <si>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</si>
  <si>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</si>
  <si>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</si>
  <si>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</si>
  <si>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</si>
  <si>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</si>
  <si>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</si>
  <si>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</si>
  <si>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</si>
  <si>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</si>
  <si>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</si>
  <si>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</si>
  <si>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</si>
  <si>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</si>
  <si>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</si>
  <si>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</si>
  <si>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</si>
  <si>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</si>
  <si>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</si>
  <si>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</si>
  <si>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</si>
  <si>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</si>
  <si>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</si>
  <si>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</si>
  <si>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</si>
  <si>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</si>
  <si>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</si>
  <si>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</si>
  <si>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</si>
  <si>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</si>
  <si>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</si>
  <si>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</si>
  <si>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</si>
  <si>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</si>
  <si>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</si>
  <si>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</si>
  <si>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</si>
  <si>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</si>
  <si>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</si>
  <si>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</si>
  <si>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</si>
  <si>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</si>
  <si>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</si>
  <si>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</si>
  <si>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</si>
  <si>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</si>
  <si>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</si>
  <si>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</si>
  <si>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</si>
  <si>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</si>
  <si>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</si>
  <si>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</si>
  <si>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</si>
  <si>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</si>
  <si>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</si>
  <si>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</si>
  <si>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</si>
  <si>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</si>
  <si>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</si>
  <si>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</si>
  <si>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</si>
  <si>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</si>
  <si>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</si>
  <si>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</si>
  <si>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</si>
  <si>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</si>
  <si>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</si>
  <si>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</si>
  <si>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</si>
  <si>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</si>
  <si>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</si>
  <si>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</si>
  <si>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</si>
  <si>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</si>
  <si>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</si>
  <si>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</si>
  <si>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</si>
  <si>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</si>
  <si>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</si>
  <si>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</si>
  <si>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</si>
  <si>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</si>
  <si>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</si>
  <si>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</si>
  <si>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</si>
  <si>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</si>
  <si>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</si>
  <si>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</si>
  <si>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</si>
  <si>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</si>
  <si>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</si>
  <si>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</si>
  <si>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</si>
  <si>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</si>
  <si>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</si>
  <si>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</si>
  <si>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</si>
  <si>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</si>
  <si>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</si>
  <si>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</si>
  <si>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</si>
  <si>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</si>
  <si>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</si>
  <si>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</si>
  <si>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</si>
  <si>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</si>
  <si>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</si>
  <si>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</si>
  <si>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</si>
  <si>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</si>
  <si>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</si>
  <si>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</si>
  <si>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</si>
  <si>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</si>
  <si>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</si>
  <si>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</si>
  <si>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</si>
  <si>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</si>
  <si>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</si>
  <si>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</si>
  <si>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</si>
  <si>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</si>
  <si>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</si>
  <si>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</si>
  <si>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</si>
  <si>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</si>
  <si>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</si>
  <si>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</si>
  <si>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</si>
  <si>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</si>
  <si>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</si>
  <si>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</si>
  <si>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</si>
  <si>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</si>
  <si>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</si>
  <si>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</si>
  <si>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</si>
  <si>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</si>
  <si>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</si>
  <si>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</si>
  <si>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</si>
  <si>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</si>
  <si>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</si>
  <si>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</si>
  <si>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</si>
  <si>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</si>
  <si>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</si>
  <si>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</si>
  <si>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</si>
  <si>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</si>
  <si>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</si>
  <si>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</si>
  <si>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</si>
  <si>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</si>
  <si>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</si>
  <si>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</si>
  <si>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</si>
  <si>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</si>
  <si>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</si>
  <si>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</si>
  <si>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</si>
  <si>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</si>
  <si>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</si>
  <si>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</si>
  <si>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</si>
  <si>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</si>
  <si>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</si>
  <si>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</si>
  <si>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</si>
  <si>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</si>
  <si>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</si>
  <si>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</si>
  <si>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</si>
  <si>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</si>
  <si>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</si>
  <si>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</si>
  <si>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</si>
  <si>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</si>
  <si>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</si>
  <si>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</si>
  <si>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</si>
  <si>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</si>
  <si>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</si>
  <si>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</si>
  <si>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</si>
  <si>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</si>
  <si>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</si>
  <si>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</si>
  <si>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</si>
  <si>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</si>
  <si>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</si>
  <si>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</si>
  <si>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</si>
  <si>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</si>
  <si>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</si>
  <si>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</si>
  <si>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</si>
  <si>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</si>
  <si>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</si>
  <si>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</si>
  <si>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</si>
  <si>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</si>
  <si>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</si>
  <si>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</si>
  <si>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</si>
  <si>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</si>
  <si>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</si>
  <si>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</si>
  <si>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</si>
  <si>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</si>
  <si>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</si>
  <si>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</si>
  <si>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</si>
  <si>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</si>
  <si>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</si>
  <si>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</si>
  <si>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</si>
  <si>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</si>
  <si>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</si>
  <si>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</si>
  <si>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</si>
  <si>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</si>
  <si>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</si>
  <si>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</si>
  <si>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</si>
  <si>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</si>
  <si>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</si>
  <si>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</si>
  <si>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</si>
  <si>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</si>
  <si>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</si>
  <si>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</si>
  <si>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</si>
  <si>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</si>
  <si>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</si>
  <si>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</si>
  <si>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</si>
  <si>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</si>
  <si>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</si>
  <si>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</si>
  <si>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</si>
  <si>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</si>
  <si>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</si>
  <si>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</si>
  <si>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</si>
  <si>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</si>
  <si>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</si>
  <si>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</si>
  <si>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</si>
  <si>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</si>
  <si>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</si>
  <si>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</si>
  <si>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</si>
  <si>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</si>
  <si>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</si>
  <si>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</si>
  <si>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</si>
  <si>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</si>
  <si>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</si>
  <si>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</si>
  <si>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</si>
  <si>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</si>
  <si>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</si>
  <si>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</si>
  <si>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</si>
  <si>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</si>
  <si>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</si>
  <si>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</si>
  <si>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</si>
  <si>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</si>
  <si>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</si>
  <si>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</si>
  <si>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</si>
  <si>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</si>
  <si>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</si>
  <si>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</si>
  <si>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</si>
  <si>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</si>
  <si>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</si>
  <si>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</si>
  <si>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</si>
  <si>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</si>
  <si>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</si>
  <si>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</si>
  <si>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</si>
  <si>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</si>
  <si>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</si>
  <si>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</si>
  <si>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</si>
  <si>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</si>
  <si>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</si>
  <si>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</si>
  <si>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</si>
  <si>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</si>
  <si>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</si>
  <si>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</si>
  <si>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</si>
  <si>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</si>
  <si>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</si>
  <si>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</si>
  <si>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</si>
  <si>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</si>
  <si>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</si>
  <si>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</si>
  <si>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</si>
  <si>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</si>
  <si>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</si>
  <si>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</si>
  <si>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</si>
  <si>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</si>
  <si>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</si>
  <si>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</si>
  <si>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</si>
  <si>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</si>
  <si>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</si>
  <si>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</si>
  <si>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</si>
  <si>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</si>
  <si>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</si>
  <si>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</si>
  <si>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</si>
  <si>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</si>
  <si>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</si>
  <si>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</si>
  <si>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</si>
  <si>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</si>
  <si>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</si>
  <si>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</si>
  <si>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</si>
  <si>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</si>
  <si>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</si>
  <si>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</si>
  <si>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</si>
  <si>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</si>
  <si>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</si>
  <si>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</si>
  <si>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</si>
  <si>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</si>
  <si>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</si>
  <si>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</si>
  <si>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</si>
  <si>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</si>
  <si>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</si>
  <si>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</si>
  <si>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</si>
  <si>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</si>
  <si>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</si>
  <si>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</si>
  <si>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</si>
  <si>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</si>
  <si>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</si>
  <si>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</si>
  <si>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</si>
  <si>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</si>
  <si>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</si>
  <si>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</si>
  <si>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</si>
  <si>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</si>
  <si>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</si>
  <si>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</si>
  <si>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</si>
  <si>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</si>
  <si>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</si>
  <si>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</si>
  <si>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</si>
  <si>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</si>
  <si>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</si>
  <si>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</si>
  <si>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</si>
  <si>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</si>
  <si>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</si>
  <si>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</si>
  <si>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</si>
  <si>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</si>
  <si>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</si>
  <si>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</si>
  <si>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</si>
  <si>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</si>
  <si>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</si>
  <si>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</si>
  <si>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</si>
  <si>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</si>
  <si>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</si>
  <si>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</si>
  <si>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</si>
  <si>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</si>
  <si>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</si>
  <si>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</si>
  <si>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</si>
  <si>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</si>
  <si>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</si>
  <si>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</si>
  <si>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</si>
  <si>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</si>
  <si>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</si>
  <si>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</si>
  <si>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</si>
  <si>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</si>
  <si>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</si>
  <si>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</si>
  <si>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</si>
  <si>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</si>
  <si>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</si>
  <si>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</si>
  <si>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</si>
  <si>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</si>
  <si>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</si>
  <si>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</si>
  <si>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</si>
  <si>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</si>
  <si>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</si>
  <si>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</si>
  <si>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</si>
  <si>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</si>
  <si>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</si>
  <si>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</si>
  <si>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</si>
  <si>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</si>
  <si>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</si>
  <si>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</si>
  <si>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</si>
  <si>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</si>
  <si>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</si>
  <si>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</si>
  <si>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</si>
  <si>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</si>
  <si>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</si>
  <si>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</si>
  <si>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</si>
  <si>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</si>
  <si>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</si>
  <si>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</si>
  <si>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</si>
  <si>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</si>
  <si>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</si>
  <si>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</si>
  <si>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</si>
  <si>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</si>
  <si>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</si>
  <si>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</si>
  <si>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</si>
  <si>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</si>
  <si>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</si>
  <si>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</si>
  <si>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</si>
  <si>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</si>
  <si>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</si>
  <si>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</si>
  <si>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</si>
  <si>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</si>
  <si>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</si>
  <si>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</si>
  <si>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</si>
  <si>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</si>
  <si>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</si>
  <si>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</si>
  <si>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</si>
  <si>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</si>
  <si>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</si>
  <si>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</si>
  <si>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</si>
  <si>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</si>
  <si>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</si>
  <si>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</si>
  <si>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</si>
  <si>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</si>
  <si>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</si>
  <si>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</si>
  <si>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</si>
  <si>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</si>
  <si>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</si>
  <si>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</si>
  <si>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</si>
  <si>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</si>
  <si>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</si>
  <si>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</si>
  <si>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</si>
  <si>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</si>
  <si>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</si>
  <si>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</si>
  <si>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</si>
  <si>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</si>
  <si>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</si>
  <si>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</si>
  <si>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</si>
  <si>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</si>
  <si>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</si>
  <si>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</si>
  <si>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</si>
  <si>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</si>
  <si>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</si>
  <si>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</si>
  <si>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</si>
  <si>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</si>
  <si>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</si>
  <si>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</si>
  <si>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</si>
  <si>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</si>
  <si>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</si>
  <si>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</si>
  <si>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</si>
  <si>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</si>
  <si>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</si>
  <si>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</si>
  <si>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</si>
  <si>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</si>
  <si>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</si>
  <si>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</si>
  <si>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</si>
  <si>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</si>
  <si>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</si>
  <si>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</si>
  <si>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</si>
  <si>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</si>
  <si>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</si>
  <si>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</si>
  <si>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</si>
  <si>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</si>
  <si>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</si>
  <si>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</si>
  <si>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</si>
  <si>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</si>
  <si>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</si>
  <si>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</si>
  <si>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</si>
  <si>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</si>
  <si>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</si>
  <si>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</si>
  <si>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</si>
  <si>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</si>
  <si>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</si>
  <si>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</si>
  <si>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</si>
  <si>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</si>
  <si>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</si>
  <si>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</si>
  <si>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</si>
  <si>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</si>
  <si>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</si>
  <si>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</si>
  <si>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</si>
  <si>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</si>
  <si>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</si>
  <si>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</si>
  <si>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</si>
  <si>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</si>
  <si>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</si>
  <si>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</si>
  <si>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</si>
  <si>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</si>
  <si>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</si>
  <si>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</si>
  <si>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</si>
  <si>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</si>
  <si>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</si>
  <si>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</si>
  <si>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</si>
  <si>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</si>
  <si>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</si>
  <si>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</si>
  <si>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</si>
  <si>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</si>
  <si>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</si>
  <si>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</si>
  <si>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</si>
  <si>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</si>
  <si>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</si>
  <si>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</si>
  <si>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</si>
  <si>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</si>
  <si>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</si>
  <si>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</si>
  <si>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</si>
  <si>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</si>
  <si>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</si>
  <si>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</si>
  <si>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</si>
  <si>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</si>
  <si>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</si>
  <si>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</si>
  <si>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</si>
  <si>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</si>
  <si>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</si>
  <si>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</si>
  <si>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</si>
  <si>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</si>
  <si>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</si>
  <si>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</si>
  <si>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</si>
  <si>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</si>
  <si>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</si>
  <si>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</si>
  <si>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</si>
  <si>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</si>
  <si>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</si>
  <si>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</si>
  <si>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</si>
  <si>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</si>
  <si>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</si>
  <si>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</si>
  <si>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</si>
  <si>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</si>
  <si>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</si>
  <si>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</si>
  <si>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</si>
  <si>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</si>
  <si>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</si>
  <si>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</si>
  <si>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</si>
  <si>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</si>
  <si>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</si>
  <si>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</si>
  <si>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</si>
  <si>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</si>
  <si>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</si>
  <si>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</si>
  <si>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</si>
  <si>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</si>
  <si>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</si>
  <si>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</si>
  <si>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</si>
  <si>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</si>
  <si>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</si>
  <si>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</si>
  <si>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</si>
  <si>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</si>
  <si>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</si>
  <si>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</si>
  <si>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</si>
  <si>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</si>
  <si>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</si>
  <si>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</si>
  <si>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</si>
  <si>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</si>
  <si>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</si>
  <si>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</si>
  <si>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</si>
  <si>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</si>
  <si>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</si>
  <si>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</si>
  <si>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</si>
  <si>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</si>
  <si>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</si>
  <si>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</si>
  <si>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</si>
  <si>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</si>
  <si>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</si>
  <si>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</si>
  <si>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</si>
  <si>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</si>
  <si>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</si>
  <si>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</si>
  <si>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</si>
  <si>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</si>
  <si>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</si>
  <si>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</si>
  <si>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</si>
  <si>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</si>
  <si>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</si>
  <si>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</si>
  <si>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</si>
  <si>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</si>
  <si>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</si>
  <si>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</si>
  <si>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</si>
  <si>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</si>
  <si>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</si>
  <si>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</si>
  <si>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</si>
  <si>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</si>
  <si>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</si>
  <si>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</si>
  <si>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</si>
  <si>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</si>
  <si>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</si>
  <si>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</si>
  <si>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</si>
  <si>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</si>
  <si>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</si>
  <si>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</si>
  <si>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</si>
  <si>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</si>
  <si>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</si>
  <si>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</si>
  <si>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</si>
  <si>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</si>
  <si>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</si>
  <si>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</si>
  <si>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</si>
  <si>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</si>
  <si>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</si>
  <si>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</si>
  <si>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</si>
  <si>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</si>
  <si>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</si>
  <si>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</si>
  <si>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</si>
  <si>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</si>
  <si>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</si>
  <si>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</si>
  <si>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</si>
  <si>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</si>
  <si>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</si>
  <si>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</si>
  <si>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</si>
  <si>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</si>
  <si>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</si>
  <si>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</si>
  <si>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</si>
  <si>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</si>
  <si>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</si>
  <si>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</si>
  <si>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</si>
  <si>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</si>
  <si>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</si>
  <si>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</si>
  <si>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</si>
  <si>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</si>
  <si>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</si>
  <si>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</si>
  <si>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</si>
  <si>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</si>
  <si>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</si>
  <si>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</si>
  <si>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</si>
  <si>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</si>
  <si>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</si>
  <si>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</si>
  <si>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</si>
  <si>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</si>
  <si>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</si>
  <si>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</si>
  <si>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</si>
  <si>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</si>
  <si>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</si>
  <si>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</si>
  <si>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</si>
  <si>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</si>
  <si>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</si>
  <si>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</si>
  <si>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</si>
  <si>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</si>
  <si>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</si>
  <si>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</si>
  <si>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</si>
  <si>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</si>
  <si>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</si>
  <si>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</si>
  <si>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</si>
  <si>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</si>
  <si>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</si>
  <si>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</si>
  <si>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</si>
  <si>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</si>
  <si>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</si>
  <si>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</si>
  <si>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</si>
  <si>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</si>
  <si>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</si>
  <si>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</si>
  <si>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</si>
  <si>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</si>
  <si>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</si>
  <si>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</si>
  <si>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</si>
  <si>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</si>
  <si>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</si>
  <si>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</si>
  <si>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</si>
  <si>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</si>
  <si>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</si>
  <si>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</si>
  <si>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</si>
  <si>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</si>
  <si>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</si>
  <si>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</si>
  <si>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</si>
  <si>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</si>
  <si>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</si>
  <si>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</si>
  <si>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</si>
  <si>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</si>
  <si>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</si>
  <si>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</si>
  <si>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</si>
  <si>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</si>
  <si>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</si>
  <si>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</si>
  <si>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</si>
  <si>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</si>
  <si>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</si>
  <si>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</si>
  <si>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</si>
  <si>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</si>
  <si>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</si>
  <si>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</si>
  <si>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</si>
  <si>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</si>
  <si>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</si>
  <si>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</si>
  <si>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</si>
  <si>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</si>
  <si>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</si>
  <si>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</si>
  <si>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</si>
  <si>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</si>
  <si>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</si>
  <si>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</si>
  <si>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</si>
  <si>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</si>
  <si>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</si>
  <si>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</si>
  <si>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</si>
  <si>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</si>
  <si>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</si>
  <si>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</si>
  <si>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</si>
  <si>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</si>
  <si>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</si>
  <si>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</si>
  <si>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</si>
  <si>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</si>
  <si>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</si>
  <si>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</si>
  <si>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</si>
  <si>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</si>
  <si>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</si>
  <si>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</si>
  <si>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</si>
  <si>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</si>
  <si>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</si>
  <si>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</si>
  <si>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</si>
  <si>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</si>
  <si>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</si>
  <si>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</si>
  <si>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</si>
  <si>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</si>
  <si>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</si>
  <si>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</si>
  <si>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</si>
  <si>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</si>
  <si>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</si>
  <si>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</si>
  <si>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</si>
  <si>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</si>
  <si>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</si>
  <si>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</si>
  <si>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</si>
  <si>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</si>
  <si>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</si>
  <si>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</si>
  <si>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</si>
  <si>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</si>
  <si>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</si>
  <si>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</si>
  <si>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</si>
  <si>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</si>
  <si>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</si>
  <si>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</si>
  <si>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</si>
  <si>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</si>
  <si>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</si>
  <si>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</si>
  <si>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</si>
  <si>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</si>
  <si>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</si>
  <si>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</si>
  <si>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</si>
  <si>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</si>
  <si>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</si>
  <si>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</si>
  <si>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</si>
  <si>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</si>
  <si>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</si>
  <si>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</si>
  <si>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</si>
  <si>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</si>
  <si>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</si>
  <si>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</si>
  <si>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</si>
  <si>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</si>
  <si>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</si>
  <si>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</si>
  <si>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</si>
  <si>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</si>
  <si>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</si>
  <si>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</si>
  <si>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</si>
  <si>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</si>
  <si>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</si>
  <si>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</si>
  <si>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</si>
  <si>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</si>
  <si>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</si>
  <si>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</si>
  <si>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</si>
  <si>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</si>
  <si>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</si>
  <si>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</si>
  <si>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</si>
  <si>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</si>
  <si>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</si>
  <si>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</si>
  <si>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</si>
  <si>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</si>
  <si>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</si>
  <si>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</si>
  <si>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</si>
  <si>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</si>
  <si>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</si>
  <si>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</si>
  <si>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</si>
  <si>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</si>
  <si>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</si>
  <si>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</si>
  <si>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</si>
  <si>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</si>
  <si>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</si>
  <si>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</si>
  <si>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</si>
  <si>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</si>
  <si>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</si>
  <si>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</si>
  <si>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</si>
  <si>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</si>
  <si>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</si>
  <si>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</si>
  <si>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</si>
  <si>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</si>
  <si>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</si>
  <si>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</si>
  <si>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</si>
  <si>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</si>
  <si>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</si>
  <si>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</si>
  <si>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</si>
  <si>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</si>
  <si>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</si>
  <si>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</si>
  <si>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</si>
  <si>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</si>
  <si>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</si>
  <si>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</si>
  <si>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</si>
  <si>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</si>
  <si>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</si>
  <si>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</si>
  <si>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</si>
  <si>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</si>
  <si>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</si>
  <si>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</si>
  <si>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</si>
  <si>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</si>
  <si>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</si>
  <si>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</si>
  <si>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</si>
  <si>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</si>
  <si>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</si>
  <si>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</si>
  <si>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</si>
  <si>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</si>
  <si>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</si>
  <si>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</si>
  <si>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</si>
  <si>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</si>
  <si>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</si>
  <si>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</si>
  <si>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</si>
  <si>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</si>
  <si>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</si>
  <si>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</si>
  <si>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</si>
  <si>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</si>
  <si>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</si>
  <si>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</si>
  <si>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</si>
  <si>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</si>
  <si>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</si>
  <si>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</si>
  <si>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</si>
  <si>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</si>
  <si>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</si>
  <si>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</si>
  <si>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</si>
  <si>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</si>
  <si>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</si>
  <si>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</si>
  <si>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</si>
  <si>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</si>
  <si>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</si>
  <si>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</si>
  <si>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</si>
  <si>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</si>
  <si>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</si>
  <si>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</si>
  <si>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</si>
  <si>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</si>
  <si>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</si>
  <si>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</si>
  <si>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</si>
  <si>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</si>
  <si>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</si>
  <si>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</si>
  <si>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</si>
  <si>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</si>
  <si>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</si>
  <si>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</si>
  <si>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</si>
  <si>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</si>
  <si>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</si>
  <si>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</si>
  <si>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</si>
  <si>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</si>
  <si>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</si>
  <si>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</si>
  <si>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</si>
  <si>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</si>
  <si>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</si>
  <si>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</si>
  <si>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</si>
  <si>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</si>
  <si>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</si>
  <si>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</si>
  <si>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</si>
  <si>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</si>
  <si>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</si>
  <si>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</si>
  <si>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</si>
  <si>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</si>
  <si>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</si>
  <si>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</si>
  <si>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</si>
  <si>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</si>
  <si>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</si>
  <si>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</si>
  <si>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</si>
  <si>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</si>
  <si>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</si>
  <si>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</si>
  <si>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</si>
  <si>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</si>
  <si>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</si>
  <si>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</si>
  <si>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</si>
  <si>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</si>
  <si>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</si>
  <si>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</si>
  <si>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</si>
  <si>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</si>
  <si>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</si>
  <si>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</si>
  <si>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</si>
  <si>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</si>
  <si>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</si>
  <si>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</si>
  <si>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</si>
  <si>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</si>
  <si>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</si>
  <si>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</si>
  <si>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</si>
  <si>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</si>
  <si>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</si>
  <si>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</si>
  <si>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</si>
  <si>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</si>
  <si>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</si>
  <si>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</si>
  <si>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</si>
  <si>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</si>
  <si>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</si>
  <si>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</si>
  <si>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</si>
  <si>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</si>
  <si>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</si>
  <si>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</si>
  <si>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</si>
  <si>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</si>
  <si>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</si>
  <si>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</si>
  <si>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</si>
  <si>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</si>
  <si>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</si>
  <si>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</si>
  <si>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</si>
  <si>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</si>
  <si>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</si>
  <si>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</si>
  <si>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</si>
  <si>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</si>
  <si>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</si>
  <si>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</si>
  <si>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</si>
  <si>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</si>
  <si>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</si>
  <si>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</si>
  <si>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</si>
  <si>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</si>
  <si>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</si>
  <si>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</si>
  <si>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</si>
  <si>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</si>
  <si>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</si>
  <si>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</si>
  <si>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</si>
  <si>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</si>
  <si>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</si>
  <si>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</si>
  <si>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</si>
  <si>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</si>
  <si>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</si>
  <si>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</si>
  <si>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</si>
  <si>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</si>
  <si>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</si>
  <si>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</si>
  <si>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</si>
  <si>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</si>
  <si>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</si>
  <si>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</si>
  <si>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</si>
  <si>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</si>
  <si>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</si>
  <si>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</si>
  <si>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</si>
  <si>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</si>
  <si>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</si>
  <si>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</si>
  <si>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</si>
  <si>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</si>
  <si>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</si>
  <si>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</si>
  <si>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</si>
  <si>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</si>
  <si>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</si>
  <si>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</si>
  <si>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</si>
  <si>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</si>
  <si>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</si>
  <si>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</si>
  <si>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</si>
  <si>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</si>
  <si>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</si>
  <si>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</si>
  <si>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</si>
  <si>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</si>
  <si>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</si>
  <si>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</si>
  <si>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</si>
  <si>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</si>
  <si>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</si>
  <si>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</si>
  <si>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</si>
  <si>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</si>
  <si>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</si>
  <si>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</si>
  <si>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</si>
  <si>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</si>
  <si>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</si>
  <si>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</si>
  <si>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</si>
  <si>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</si>
  <si>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</si>
  <si>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</si>
  <si>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</si>
  <si>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</si>
  <si>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</si>
  <si>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</si>
  <si>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</si>
  <si>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</si>
  <si>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</si>
  <si>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</si>
  <si>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</si>
  <si>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</si>
  <si>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</si>
  <si>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</si>
  <si>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</si>
  <si>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</si>
  <si>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</si>
  <si>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</si>
  <si>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</si>
  <si>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</si>
  <si>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</si>
  <si>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</si>
  <si>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</si>
  <si>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</si>
  <si>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</si>
  <si>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</si>
  <si>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</si>
  <si>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</si>
  <si>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</si>
  <si>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</si>
  <si>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</si>
  <si>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</si>
  <si>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</si>
  <si>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</si>
  <si>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</si>
  <si>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</si>
  <si>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</si>
  <si>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</si>
  <si>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</si>
  <si>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</si>
  <si>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</si>
  <si>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</si>
  <si>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</si>
  <si>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</si>
  <si>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</si>
  <si>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</si>
  <si>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</si>
  <si>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</si>
  <si>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</si>
  <si>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</si>
  <si>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</si>
  <si>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</si>
  <si>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</si>
  <si>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</si>
  <si>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</si>
  <si>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</si>
  <si>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</si>
  <si>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</si>
  <si>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</si>
  <si>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</si>
  <si>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</si>
  <si>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</si>
  <si>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</si>
  <si>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</si>
  <si>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</si>
  <si>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</si>
  <si>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</si>
  <si>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</si>
  <si>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</si>
  <si>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</si>
  <si>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</si>
  <si>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</si>
  <si>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</si>
  <si>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</si>
  <si>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</si>
  <si>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</si>
  <si>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</si>
  <si>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</si>
  <si>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</si>
  <si>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</si>
  <si>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</si>
  <si>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</si>
  <si>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</si>
  <si>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</si>
  <si>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</si>
  <si>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</si>
  <si>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</si>
  <si>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</si>
  <si>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</si>
  <si>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</si>
  <si>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</si>
  <si>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</si>
  <si>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</si>
  <si>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</si>
  <si>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</si>
  <si>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</si>
  <si>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</si>
  <si>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</si>
  <si>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</si>
  <si>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</si>
  <si>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</si>
  <si>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</si>
  <si>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</si>
  <si>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</si>
  <si>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</si>
  <si>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</si>
  <si>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</si>
  <si>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</si>
  <si>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</si>
  <si>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</si>
  <si>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</si>
  <si>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</si>
  <si>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</si>
  <si>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</si>
  <si>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</si>
  <si>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</si>
  <si>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</si>
  <si>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</si>
  <si>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</si>
  <si>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</si>
  <si>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</si>
  <si>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</si>
  <si>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</si>
  <si>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</si>
  <si>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</si>
  <si>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</si>
  <si>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</si>
  <si>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</si>
  <si>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</si>
  <si>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</si>
  <si>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</si>
  <si>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</si>
  <si>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</si>
  <si>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</si>
  <si>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</si>
  <si>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</si>
  <si>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</si>
  <si>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</si>
  <si>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</si>
  <si>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</si>
  <si>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</si>
  <si>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</si>
  <si>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</si>
  <si>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</si>
  <si>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</si>
  <si>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</si>
  <si>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</si>
  <si>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</si>
  <si>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</si>
  <si>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</si>
  <si>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</si>
  <si>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</si>
  <si>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</si>
  <si>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</si>
  <si>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</si>
  <si>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</si>
  <si>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</si>
  <si>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</si>
  <si>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</si>
  <si>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</si>
  <si>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</si>
  <si>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</si>
  <si>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</si>
  <si>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</si>
  <si>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</si>
  <si>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</si>
  <si>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</si>
  <si>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</si>
  <si>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</si>
  <si>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</si>
  <si>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</si>
  <si>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</si>
  <si>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</si>
  <si>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</si>
  <si>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</si>
  <si>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</si>
  <si>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</si>
  <si>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</si>
  <si>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</si>
  <si>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</si>
  <si>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</si>
  <si>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</si>
  <si>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</si>
  <si>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</si>
  <si>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</si>
  <si>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</si>
  <si>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</si>
  <si>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</si>
  <si>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</si>
  <si>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</si>
  <si>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</si>
  <si>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</si>
  <si>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</si>
  <si>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</si>
  <si>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</si>
  <si>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</si>
  <si>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</si>
  <si>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</si>
  <si>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</si>
  <si>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</si>
  <si>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</si>
  <si>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</si>
  <si>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</si>
  <si>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</si>
  <si>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</si>
  <si>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</si>
  <si>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</si>
  <si>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</si>
  <si>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</si>
  <si>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</si>
  <si>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</si>
  <si>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</si>
  <si>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</si>
  <si>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</si>
  <si>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</si>
  <si>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</si>
  <si>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</si>
  <si>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</si>
  <si>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</si>
  <si>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</si>
  <si>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</si>
  <si>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</si>
  <si>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</si>
  <si>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</si>
  <si>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</si>
  <si>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</si>
  <si>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</si>
  <si>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</si>
  <si>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</si>
  <si>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</si>
  <si>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</si>
  <si>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</si>
  <si>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</si>
  <si>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</si>
  <si>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</si>
  <si>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</si>
  <si>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</si>
  <si>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</si>
  <si>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</si>
  <si>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</si>
  <si>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</si>
  <si>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</si>
  <si>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</si>
  <si>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</si>
  <si>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</si>
  <si>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</si>
  <si>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</si>
  <si>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</si>
  <si>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</si>
  <si>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</si>
  <si>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</si>
  <si>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</si>
  <si>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</si>
  <si>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</si>
  <si>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</si>
  <si>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</si>
  <si>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</si>
  <si>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</si>
  <si>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</si>
  <si>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</si>
  <si>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</si>
  <si>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</si>
  <si>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</si>
  <si>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</si>
  <si>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</si>
  <si>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</si>
  <si>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</si>
  <si>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</si>
  <si>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</si>
  <si>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</si>
  <si>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</si>
  <si>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</si>
  <si>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</si>
  <si>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</si>
  <si>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</si>
  <si>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</si>
  <si>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</si>
  <si>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</si>
  <si>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</si>
  <si>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</si>
  <si>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</si>
  <si>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</si>
  <si>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</si>
  <si>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</si>
  <si>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</si>
  <si>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</si>
  <si>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</si>
  <si>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</si>
  <si>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</si>
  <si>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</si>
  <si>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</si>
  <si>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</si>
  <si>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</si>
  <si>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</si>
  <si>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</si>
  <si>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</si>
  <si>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</si>
  <si>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</si>
  <si>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</si>
  <si>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</si>
  <si>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</si>
  <si>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</si>
  <si>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</si>
  <si>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</si>
  <si>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</si>
  <si>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</si>
  <si>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</si>
  <si>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</si>
  <si>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</si>
  <si>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</si>
  <si>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</si>
  <si>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</si>
  <si>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</si>
  <si>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</si>
  <si>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</si>
  <si>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</si>
  <si>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</si>
  <si>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</si>
  <si>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</si>
  <si>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</si>
  <si>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</si>
  <si>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</si>
  <si>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</si>
  <si>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</si>
  <si>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</si>
  <si>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</si>
  <si>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</si>
  <si>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</si>
  <si>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</si>
  <si>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</si>
  <si>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</si>
  <si>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</si>
  <si>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</si>
  <si>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</si>
  <si>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</si>
  <si>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</si>
  <si>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</si>
  <si>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</si>
  <si>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</si>
  <si>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</si>
  <si>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</si>
  <si>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</si>
  <si>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</si>
  <si>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</si>
  <si>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</si>
  <si>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</si>
  <si>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</si>
  <si>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</si>
  <si>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</si>
  <si>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</si>
  <si>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</si>
  <si>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</si>
  <si>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</si>
  <si>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</si>
  <si>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</si>
  <si>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</si>
  <si>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</si>
  <si>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</si>
  <si>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</si>
  <si>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</si>
  <si>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</si>
  <si>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</si>
  <si>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</si>
  <si>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</si>
  <si>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</si>
  <si>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</si>
  <si>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</si>
  <si>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</si>
  <si>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</si>
  <si>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</si>
  <si>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</si>
  <si>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</si>
  <si>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</si>
  <si>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</si>
  <si>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</si>
  <si>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</si>
  <si>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</si>
  <si>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</si>
  <si>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</si>
  <si>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</si>
  <si>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</si>
  <si>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</si>
  <si>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</si>
  <si>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</si>
  <si>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</si>
  <si>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</si>
  <si>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</si>
  <si>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</si>
  <si>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</si>
  <si>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</si>
  <si>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</si>
  <si>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</si>
  <si>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</si>
  <si>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</si>
  <si>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</si>
  <si>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</si>
  <si>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</si>
  <si>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</si>
  <si>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</si>
  <si>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</si>
  <si>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</si>
  <si>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</si>
  <si>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</si>
  <si>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</si>
  <si>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</si>
  <si>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</si>
  <si>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</si>
  <si>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</si>
  <si>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</si>
  <si>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</si>
  <si>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</si>
  <si>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</si>
  <si>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</si>
  <si>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</si>
  <si>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</si>
  <si>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</si>
  <si>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</si>
  <si>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</si>
  <si>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</si>
  <si>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</si>
  <si>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</si>
  <si>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</si>
  <si>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</si>
  <si>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</si>
  <si>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</si>
  <si>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</si>
  <si>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</si>
  <si>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</si>
  <si>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</si>
  <si>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</si>
  <si>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</si>
  <si>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</si>
  <si>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</si>
  <si>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</si>
  <si>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</si>
  <si>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</si>
  <si>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</si>
  <si>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</si>
  <si>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</si>
  <si>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</si>
  <si>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</si>
  <si>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</si>
  <si>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</si>
  <si>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</si>
  <si>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</si>
  <si>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</si>
  <si>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</si>
  <si>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</si>
  <si>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</si>
  <si>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</si>
  <si>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</si>
  <si>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</si>
  <si>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</si>
  <si>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</si>
  <si>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</si>
  <si>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</si>
  <si>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</si>
  <si>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</si>
  <si>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</si>
  <si>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</si>
  <si>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</si>
  <si>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</si>
  <si>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</si>
  <si>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</si>
  <si>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</si>
  <si>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</si>
  <si>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</si>
  <si>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</si>
  <si>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</si>
  <si>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</si>
  <si>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</si>
  <si>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</si>
  <si>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</si>
  <si>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</si>
  <si>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</si>
  <si>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</si>
  <si>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</si>
  <si>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</si>
  <si>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</si>
  <si>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</si>
  <si>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</si>
  <si>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</si>
  <si>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</si>
  <si>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</si>
  <si>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</si>
  <si>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</si>
  <si>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</si>
  <si>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</si>
  <si>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</si>
  <si>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</si>
  <si>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</si>
  <si>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</si>
  <si>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</si>
  <si>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</si>
  <si>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</si>
  <si>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</si>
  <si>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</si>
  <si>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</si>
  <si>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</si>
  <si>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</si>
  <si>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</si>
  <si>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</si>
  <si>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</si>
  <si>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</si>
  <si>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</si>
  <si>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</si>
  <si>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</si>
  <si>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</si>
  <si>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</si>
  <si>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</si>
  <si>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</si>
  <si>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</si>
  <si>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</si>
  <si>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</si>
  <si>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</si>
  <si>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</si>
  <si>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</si>
  <si>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</si>
  <si>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</si>
  <si>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</si>
  <si>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</si>
  <si>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</si>
  <si>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</si>
  <si>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</si>
  <si>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</si>
  <si>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</si>
  <si>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</si>
  <si>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</si>
  <si>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</si>
  <si>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</si>
  <si>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</si>
  <si>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</si>
  <si>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</si>
  <si>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</si>
  <si>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</si>
  <si>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</si>
  <si>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</si>
  <si>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</si>
  <si>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</si>
  <si>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</si>
  <si>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</si>
  <si>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</si>
  <si>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</si>
  <si>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</si>
  <si>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</si>
  <si>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</si>
  <si>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</si>
  <si>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</si>
  <si>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</si>
  <si>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</si>
  <si>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</si>
  <si>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</si>
  <si>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</si>
  <si>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</si>
  <si>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</si>
  <si>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</si>
  <si>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</si>
  <si>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</si>
  <si>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</si>
  <si>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</si>
  <si>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</si>
  <si>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</si>
  <si>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</si>
  <si>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</si>
  <si>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</si>
  <si>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</si>
  <si>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</si>
  <si>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</si>
  <si>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</si>
  <si>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</si>
  <si>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</si>
  <si>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</si>
  <si>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</si>
  <si>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</si>
  <si>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</si>
  <si>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</si>
  <si>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</si>
  <si>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</si>
  <si>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</si>
  <si>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</si>
  <si>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</si>
  <si>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</si>
  <si>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</si>
  <si>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</si>
  <si>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</si>
  <si>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</si>
  <si>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</si>
  <si>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</si>
  <si>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</si>
  <si>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</si>
  <si>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</si>
  <si>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</si>
  <si>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</si>
  <si>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</si>
  <si>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</si>
  <si>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</si>
  <si>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</si>
  <si>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</si>
  <si>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</si>
  <si>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</si>
  <si>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</si>
  <si>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</si>
  <si>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</si>
  <si>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</si>
  <si>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</si>
  <si>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</si>
  <si>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</si>
  <si>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</si>
  <si>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</si>
  <si>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</si>
  <si>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</si>
  <si>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</si>
  <si>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</si>
  <si>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</si>
  <si>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</si>
  <si>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</si>
  <si>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</si>
  <si>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</si>
  <si>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</si>
  <si>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</si>
  <si>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</si>
  <si>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</si>
  <si>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</si>
  <si>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</si>
  <si>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</si>
  <si>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</si>
  <si>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</si>
  <si>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</si>
  <si>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</si>
  <si>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</si>
  <si>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</si>
  <si>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</si>
  <si>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</si>
  <si>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</si>
  <si>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</si>
  <si>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</si>
  <si>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</si>
  <si>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</si>
  <si>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</si>
  <si>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</si>
  <si>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</si>
  <si>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</si>
  <si>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</si>
  <si>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</si>
  <si>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</si>
  <si>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</si>
  <si>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</si>
  <si>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</si>
  <si>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</si>
  <si>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</si>
  <si>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</si>
  <si>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</si>
  <si>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</si>
  <si>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</si>
  <si>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</si>
  <si>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</si>
  <si>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</si>
  <si>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</si>
  <si>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</si>
  <si>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</si>
  <si>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</si>
  <si>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</si>
  <si>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</si>
  <si>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</si>
  <si>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</si>
  <si>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</si>
  <si>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</si>
  <si>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</si>
  <si>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</si>
  <si>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</si>
  <si>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</si>
  <si>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</si>
  <si>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</si>
  <si>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</si>
  <si>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</si>
  <si>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</si>
  <si>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</si>
  <si>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</si>
  <si>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</si>
  <si>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</si>
  <si>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</si>
  <si>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</si>
  <si>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</si>
  <si>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</si>
  <si>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</si>
  <si>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</si>
  <si>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</si>
  <si>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</si>
  <si>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</si>
  <si>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</si>
  <si>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</si>
  <si>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</si>
  <si>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</si>
  <si>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</si>
  <si>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</si>
  <si>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</si>
  <si>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</si>
  <si>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</si>
  <si>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</si>
  <si>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</si>
  <si>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</si>
  <si>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</si>
  <si>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</si>
  <si>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</si>
  <si>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</si>
  <si>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</si>
  <si>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</si>
  <si>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</si>
  <si>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</si>
  <si>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</si>
  <si>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</si>
  <si>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</si>
  <si>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</si>
  <si>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</si>
  <si>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</si>
  <si>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</si>
  <si>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</si>
  <si>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</si>
  <si>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</si>
  <si>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</si>
  <si>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</si>
  <si>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</si>
  <si>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</si>
  <si>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</si>
  <si>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</si>
  <si>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</si>
  <si>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</si>
  <si>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</si>
  <si>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</si>
  <si>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</si>
  <si>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</si>
  <si>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</si>
  <si>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</si>
  <si>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</si>
  <si>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</si>
  <si>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</si>
  <si>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</si>
  <si>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</si>
  <si>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</si>
  <si>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</si>
  <si>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</si>
  <si>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</si>
  <si>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</si>
  <si>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</si>
  <si>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</si>
  <si>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</si>
  <si>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</si>
  <si>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</si>
  <si>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</si>
  <si>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</si>
  <si>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</si>
  <si>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</si>
  <si>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</si>
  <si>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</si>
  <si>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</si>
  <si>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</si>
  <si>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</si>
  <si>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</si>
  <si>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</si>
  <si>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</si>
  <si>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</si>
  <si>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</si>
  <si>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</si>
  <si>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</si>
  <si>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</si>
  <si>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</si>
  <si>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</si>
  <si>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</si>
  <si>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</si>
  <si>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</si>
  <si>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</si>
  <si>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</si>
  <si>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</si>
  <si>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</si>
  <si>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</si>
  <si>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</si>
  <si>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</si>
  <si>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</si>
  <si>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</si>
  <si>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</si>
  <si>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</si>
  <si>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</si>
  <si>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</si>
  <si>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</si>
  <si>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</si>
  <si>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</si>
  <si>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</si>
  <si>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</si>
  <si>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</si>
  <si>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</si>
  <si>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</si>
  <si>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</si>
  <si>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</si>
  <si>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</si>
  <si>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</si>
  <si>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</si>
  <si>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</si>
  <si>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</si>
  <si>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</si>
  <si>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</si>
  <si>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</si>
  <si>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</si>
  <si>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</si>
  <si>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</si>
  <si>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</si>
  <si>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</si>
  <si>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</si>
  <si>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</si>
  <si>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</si>
  <si>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</si>
  <si>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</si>
  <si>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</si>
  <si>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</si>
  <si>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</si>
  <si>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</si>
  <si>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</si>
  <si>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</si>
  <si>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</si>
  <si>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</si>
  <si>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</si>
  <si>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</si>
  <si>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</si>
  <si>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</si>
  <si>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</si>
  <si>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</si>
  <si>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</si>
  <si>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</si>
  <si>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</si>
  <si>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</si>
  <si>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</si>
  <si>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</si>
  <si>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</si>
  <si>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</si>
  <si>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</si>
  <si>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</si>
  <si>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</si>
  <si>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</si>
  <si>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</si>
  <si>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</si>
  <si>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</si>
  <si>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</si>
  <si>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</si>
  <si>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</si>
  <si>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</si>
  <si>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</si>
  <si>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</si>
  <si>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</si>
  <si>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</si>
  <si>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</si>
  <si>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</si>
  <si>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</si>
  <si>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</si>
  <si>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</si>
  <si>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</si>
  <si>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</si>
  <si>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</si>
  <si>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</si>
  <si>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</si>
  <si>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</si>
  <si>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</si>
  <si>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</si>
  <si>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</si>
  <si>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</si>
  <si>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</si>
  <si>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</si>
  <si>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</si>
  <si>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</si>
  <si>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</si>
  <si>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</si>
  <si>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</si>
  <si>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</si>
  <si>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</si>
  <si>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</si>
  <si>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</si>
  <si>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</si>
  <si>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</si>
  <si>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</si>
  <si>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</si>
  <si>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</si>
  <si>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</si>
  <si>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</si>
  <si>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</si>
  <si>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</si>
  <si>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</si>
  <si>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</si>
  <si>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</si>
  <si>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</si>
  <si>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</si>
  <si>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</si>
  <si>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</si>
  <si>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</si>
  <si>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</si>
  <si>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</si>
  <si>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</si>
  <si>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</si>
  <si>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</si>
  <si>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</si>
  <si>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</si>
  <si>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</si>
  <si>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</si>
  <si>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</si>
  <si>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</si>
  <si>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</si>
  <si>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</si>
  <si>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</si>
  <si>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</si>
  <si>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</si>
  <si>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</si>
  <si>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</si>
  <si>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</si>
  <si>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</si>
  <si>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</si>
  <si>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</si>
  <si>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</si>
  <si>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</si>
  <si>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</si>
  <si>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</si>
  <si>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</si>
  <si>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</si>
  <si>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</si>
  <si>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</si>
  <si>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</si>
  <si>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</si>
  <si>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</si>
  <si>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</si>
  <si>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</si>
  <si>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</si>
  <si>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</si>
  <si>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</si>
  <si>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</si>
  <si>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</si>
  <si>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</si>
  <si>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</si>
  <si>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</si>
  <si>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</si>
  <si>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</si>
  <si>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</si>
  <si>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</si>
  <si>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</si>
  <si>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</si>
  <si>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</si>
  <si>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</si>
  <si>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</si>
  <si>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</si>
  <si>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</si>
  <si>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</si>
  <si>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</si>
  <si>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</si>
  <si>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</si>
  <si>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</si>
  <si>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</si>
  <si>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</si>
  <si>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</si>
  <si>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</si>
  <si>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</si>
  <si>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</si>
  <si>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</si>
  <si>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</si>
  <si>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</si>
  <si>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</si>
  <si>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</si>
  <si>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</si>
  <si>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</si>
  <si>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</si>
  <si>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</si>
  <si>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</si>
  <si>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</si>
  <si>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</si>
  <si>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</si>
  <si>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</si>
  <si>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</si>
  <si>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</si>
  <si>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</si>
  <si>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</si>
  <si>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</si>
  <si>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</si>
  <si>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</si>
  <si>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</si>
  <si>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</si>
  <si>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</si>
  <si>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</si>
  <si>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</si>
  <si>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</si>
  <si>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</si>
  <si>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</si>
  <si>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</si>
  <si>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</si>
  <si>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</si>
  <si>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</si>
  <si>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</si>
  <si>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</si>
  <si>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</si>
  <si>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</si>
  <si>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</si>
  <si>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</si>
  <si>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</si>
  <si>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</si>
  <si>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</si>
  <si>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</si>
  <si>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</si>
  <si>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</si>
  <si>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</si>
  <si>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</si>
  <si>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</si>
  <si>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</si>
  <si>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</si>
  <si>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</si>
  <si>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</si>
  <si>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</si>
  <si>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</si>
  <si>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</si>
  <si>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</si>
  <si>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</si>
  <si>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</si>
  <si>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</si>
  <si>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</si>
  <si>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</si>
  <si>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</si>
  <si>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</si>
  <si>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</si>
  <si>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</si>
  <si>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</si>
  <si>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</si>
  <si>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</si>
  <si>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</si>
  <si>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</si>
  <si>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</si>
  <si>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</si>
  <si>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</si>
  <si>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</si>
  <si>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</si>
  <si>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</si>
  <si>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</si>
  <si>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</si>
  <si>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</si>
  <si>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</si>
  <si>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</si>
  <si>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</si>
  <si>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</si>
  <si>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</si>
  <si>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</si>
  <si>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</si>
  <si>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</si>
  <si>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</si>
  <si>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</si>
  <si>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</si>
  <si>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</si>
  <si>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</si>
  <si>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</si>
  <si>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</si>
  <si>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</si>
  <si>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</si>
  <si>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</si>
  <si>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</si>
  <si>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</si>
  <si>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</si>
  <si>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</si>
  <si>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</si>
  <si>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</si>
  <si>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</si>
  <si>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</si>
  <si>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</si>
  <si>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</si>
  <si>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</si>
  <si>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</si>
  <si>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</si>
  <si>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</si>
  <si>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</si>
  <si>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</si>
  <si>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</si>
  <si>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</si>
  <si>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</si>
  <si>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</si>
  <si>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</si>
  <si>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</si>
  <si>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</si>
  <si>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</si>
  <si>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</si>
  <si>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</si>
  <si>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</si>
  <si>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</si>
  <si>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</si>
  <si>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</si>
  <si>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</si>
  <si>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</si>
  <si>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</si>
  <si>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</si>
  <si>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</si>
  <si>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</si>
  <si>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</si>
  <si>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</si>
  <si>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</si>
  <si>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</si>
  <si>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</si>
  <si>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</si>
  <si>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</si>
  <si>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</si>
  <si>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</si>
  <si>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</si>
  <si>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</si>
  <si>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</si>
  <si>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</si>
  <si>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</si>
  <si>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</si>
  <si>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</si>
  <si>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</si>
  <si>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</si>
  <si>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</si>
  <si>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</si>
  <si>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</si>
  <si>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</si>
  <si>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</si>
  <si>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</si>
  <si>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</si>
  <si>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</si>
  <si>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</si>
  <si>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</si>
  <si>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</si>
  <si>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</si>
  <si>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</si>
  <si>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</si>
  <si>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</si>
  <si>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</si>
  <si>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</si>
  <si>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</si>
  <si>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</si>
  <si>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</si>
  <si>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</si>
  <si>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</si>
  <si>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</si>
  <si>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</si>
  <si>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</si>
  <si>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</si>
  <si>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</si>
  <si>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</si>
  <si>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</si>
  <si>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</si>
  <si>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</si>
  <si>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</si>
  <si>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</si>
  <si>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</si>
  <si>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</si>
  <si>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</si>
  <si>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</si>
  <si>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</si>
  <si>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</si>
  <si>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</si>
  <si>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</si>
  <si>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</si>
  <si>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</si>
  <si>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</si>
  <si>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</si>
  <si>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</si>
  <si>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</si>
  <si>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</si>
  <si>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</si>
  <si>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</si>
  <si>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</si>
  <si>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</si>
  <si>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</si>
  <si>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</si>
  <si>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</si>
  <si>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</si>
  <si>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</si>
  <si>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</si>
  <si>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</si>
  <si>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</si>
  <si>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</si>
  <si>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</si>
  <si>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</si>
  <si>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</si>
  <si>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</si>
  <si>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</si>
  <si>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</si>
  <si>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</si>
  <si>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</si>
  <si>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</si>
  <si>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</si>
  <si>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</si>
  <si>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</si>
  <si>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</si>
  <si>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</si>
  <si>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</si>
  <si>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</si>
  <si>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</si>
  <si>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</si>
  <si>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</si>
  <si>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</si>
  <si>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</si>
  <si>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</si>
  <si>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</si>
  <si>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</si>
  <si>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</si>
  <si>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</si>
  <si>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</si>
  <si>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</si>
  <si>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</si>
  <si>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</si>
  <si>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</si>
  <si>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</si>
  <si>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</si>
  <si>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</si>
  <si>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</si>
  <si>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</si>
  <si>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</si>
  <si>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</si>
  <si>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</si>
  <si>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</si>
  <si>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</si>
  <si>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</si>
  <si>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</si>
  <si>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</si>
  <si>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</si>
  <si>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</si>
  <si>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</si>
  <si>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</si>
  <si>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</si>
  <si>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</si>
  <si>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</si>
  <si>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</si>
  <si>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</si>
  <si>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</si>
  <si>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</si>
  <si>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</si>
  <si>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</si>
  <si>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</si>
  <si>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</si>
  <si>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</si>
  <si>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</si>
  <si>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</si>
  <si>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</si>
  <si>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</si>
  <si>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</si>
  <si>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</si>
  <si>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</si>
  <si>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</si>
  <si>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</si>
  <si>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</si>
  <si>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</si>
  <si>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</si>
  <si>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</si>
  <si>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</si>
  <si>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</si>
  <si>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</si>
  <si>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</si>
  <si>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</si>
  <si>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</si>
  <si>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</si>
  <si>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</si>
  <si>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</si>
  <si>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</si>
  <si>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</si>
  <si>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</si>
  <si>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</si>
  <si>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</si>
  <si>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</si>
  <si>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</si>
  <si>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</si>
  <si>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</si>
  <si>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</si>
  <si>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</si>
  <si>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</si>
  <si>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</si>
  <si>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</si>
  <si>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</si>
  <si>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</si>
  <si>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</si>
  <si>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</si>
  <si>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</si>
  <si>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</si>
  <si>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</si>
  <si>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</si>
  <si>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</si>
  <si>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</si>
  <si>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</si>
  <si>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</si>
  <si>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</si>
  <si>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</si>
  <si>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</si>
  <si>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</si>
  <si>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</si>
  <si>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</si>
  <si>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</si>
  <si>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</si>
  <si>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</si>
  <si>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</si>
  <si>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</si>
  <si>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</si>
  <si>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</si>
  <si>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</si>
  <si>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</si>
  <si>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</si>
  <si>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</si>
  <si>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</si>
  <si>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</si>
  <si>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</si>
  <si>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</si>
  <si>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</si>
  <si>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</si>
  <si>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</si>
  <si>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</si>
  <si>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</si>
  <si>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</si>
  <si>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</si>
  <si>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</si>
  <si>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</si>
  <si>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</si>
  <si>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</si>
  <si>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</si>
  <si>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</si>
  <si>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</si>
  <si>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</si>
  <si>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</si>
  <si>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</si>
  <si>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</si>
  <si>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</si>
  <si>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</si>
  <si>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</si>
  <si>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</si>
  <si>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</si>
  <si>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</si>
  <si>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</si>
  <si>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</si>
  <si>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</si>
  <si>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</si>
  <si>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</si>
  <si>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</si>
  <si>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</si>
  <si>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</si>
  <si>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</si>
  <si>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</si>
  <si>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</si>
  <si>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</si>
  <si>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</si>
  <si>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</si>
  <si>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</si>
  <si>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</si>
  <si>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</si>
  <si>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</si>
  <si>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</si>
  <si>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</si>
  <si>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</si>
  <si>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</si>
  <si>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</si>
  <si>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</si>
  <si>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</si>
  <si>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</si>
  <si>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</si>
  <si>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</si>
  <si>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</si>
  <si>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</si>
  <si>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</si>
  <si>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</si>
  <si>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</si>
  <si>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</si>
  <si>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</si>
  <si>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</si>
  <si>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</si>
  <si>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</si>
  <si>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</si>
  <si>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</si>
  <si>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</si>
  <si>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</si>
  <si>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</si>
  <si>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</si>
  <si>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</si>
  <si>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</si>
  <si>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</si>
  <si>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</si>
  <si>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</si>
  <si>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</si>
  <si>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</si>
  <si>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</si>
  <si>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</si>
  <si>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</si>
  <si>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</si>
  <si>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</si>
  <si>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</si>
  <si>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</si>
  <si>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</si>
  <si>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</si>
  <si>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</si>
  <si>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</si>
  <si>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</si>
  <si>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</si>
  <si>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</si>
  <si>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</si>
  <si>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</si>
  <si>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</si>
  <si>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</si>
  <si>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</si>
  <si>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</si>
  <si>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</si>
  <si>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</si>
  <si>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</si>
  <si>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</si>
  <si>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</si>
  <si>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</si>
  <si>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</si>
  <si>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</si>
  <si>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</si>
  <si>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</si>
  <si>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</si>
  <si>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</si>
  <si>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</si>
  <si>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</si>
  <si>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</si>
  <si>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</si>
  <si>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</si>
  <si>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</si>
  <si>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</si>
  <si>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</si>
  <si>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</si>
  <si>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</si>
  <si>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</si>
  <si>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</si>
  <si>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</si>
  <si>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</si>
  <si>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</si>
  <si>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</si>
  <si>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</si>
  <si>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</si>
  <si>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</si>
  <si>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</si>
  <si>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</si>
  <si>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</si>
  <si>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</si>
  <si>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</si>
  <si>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</si>
  <si>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</si>
  <si>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</si>
  <si>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</si>
  <si>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</si>
  <si>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</si>
  <si>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</si>
  <si>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</si>
  <si>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</si>
  <si>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</si>
  <si>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</si>
  <si>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</si>
  <si>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</si>
  <si>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</si>
  <si>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</si>
  <si>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</si>
  <si>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</si>
  <si>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</si>
  <si>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</si>
  <si>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</si>
  <si>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</si>
  <si>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</si>
  <si>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</si>
  <si>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</si>
  <si>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</si>
  <si>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</si>
  <si>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</si>
  <si>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</si>
  <si>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</si>
  <si>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</si>
  <si>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</si>
  <si>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</si>
  <si>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</si>
  <si>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</si>
  <si>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</si>
  <si>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</si>
  <si>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</si>
  <si>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</si>
  <si>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</si>
  <si>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</si>
  <si>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</si>
  <si>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</si>
  <si>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</si>
  <si>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</si>
  <si>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</si>
  <si>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</si>
  <si>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</si>
  <si>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</si>
  <si>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</si>
  <si>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</si>
  <si>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</si>
  <si>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</si>
  <si>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</si>
  <si>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</si>
  <si>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</si>
  <si>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</si>
  <si>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</si>
  <si>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</si>
  <si>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</si>
  <si>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</si>
  <si>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</si>
  <si>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</si>
  <si>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</si>
  <si>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</si>
  <si>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</si>
  <si>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</si>
  <si>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</si>
  <si>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</si>
  <si>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</si>
  <si>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</si>
  <si>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</si>
  <si>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</si>
  <si>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</si>
  <si>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</si>
  <si>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</si>
  <si>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</si>
  <si>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</si>
  <si>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</si>
  <si>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</si>
  <si>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</si>
  <si>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</si>
  <si>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</si>
  <si>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</si>
  <si>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</si>
  <si>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</si>
  <si>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</si>
  <si>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</si>
  <si>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</si>
  <si>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</si>
  <si>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</si>
  <si>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</si>
  <si>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</si>
  <si>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</si>
  <si>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</si>
  <si>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</si>
  <si>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</si>
  <si>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</si>
  <si>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</si>
  <si>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</si>
  <si>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</si>
  <si>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</si>
  <si>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</si>
  <si>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</si>
  <si>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</si>
  <si>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</si>
  <si>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</si>
  <si>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</si>
  <si>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</si>
  <si>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</si>
  <si>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</si>
  <si>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</si>
  <si>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</si>
  <si>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</si>
  <si>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</si>
  <si>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</si>
  <si>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</si>
  <si>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</si>
  <si>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</si>
  <si>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</si>
  <si>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</si>
  <si>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</si>
  <si>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</si>
  <si>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</si>
  <si>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</si>
  <si>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</si>
  <si>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</si>
  <si>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</si>
  <si>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</si>
  <si>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</si>
  <si>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</si>
  <si>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</si>
  <si>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</si>
  <si>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</si>
  <si>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</si>
  <si>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</si>
  <si>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</si>
  <si>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</si>
  <si>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</si>
  <si>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</si>
  <si>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</si>
  <si>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</si>
  <si>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</si>
  <si>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</si>
  <si>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</si>
  <si>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</si>
  <si>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</si>
  <si>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</si>
  <si>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</si>
  <si>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</si>
  <si>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</si>
  <si>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</si>
  <si>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</si>
  <si>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</si>
  <si>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</si>
  <si>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</si>
  <si>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</si>
  <si>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</si>
  <si>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</si>
  <si>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</si>
  <si>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</si>
  <si>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</si>
  <si>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</si>
  <si>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</si>
  <si>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</si>
  <si>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</si>
  <si>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</si>
  <si>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</si>
  <si>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</si>
  <si>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</si>
  <si>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</si>
  <si>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</si>
  <si>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</si>
  <si>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</si>
  <si>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</si>
  <si>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</si>
  <si>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</si>
  <si>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</si>
  <si>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</si>
  <si>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</si>
  <si>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</si>
  <si>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</si>
  <si>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</si>
  <si>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</si>
  <si>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</si>
  <si>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</si>
  <si>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</si>
  <si>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</si>
  <si>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</si>
  <si>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</si>
  <si>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</si>
  <si>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</si>
  <si>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</si>
  <si>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</si>
  <si>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</si>
  <si>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</si>
  <si>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</si>
  <si>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</si>
  <si>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</si>
  <si>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</si>
  <si>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</si>
  <si>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</si>
  <si>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</si>
  <si>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</si>
  <si>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</si>
  <si>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</si>
  <si>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</si>
  <si>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</si>
  <si>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</si>
  <si>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</si>
  <si>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</si>
  <si>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</si>
  <si>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</si>
  <si>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</si>
  <si>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</si>
  <si>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</si>
  <si>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</si>
  <si>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</si>
  <si>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</si>
  <si>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</si>
  <si>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</si>
  <si>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</si>
  <si>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</si>
  <si>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</si>
  <si>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</si>
  <si>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</si>
  <si>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</si>
  <si>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</si>
  <si>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</si>
  <si>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</si>
  <si>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</si>
  <si>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</si>
  <si>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</si>
  <si>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</si>
  <si>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</si>
  <si>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</si>
  <si>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</si>
  <si>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</si>
  <si>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</si>
  <si>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</si>
  <si>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</si>
  <si>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</si>
  <si>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</si>
  <si>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</si>
  <si>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</si>
  <si>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</si>
  <si>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</si>
  <si>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</si>
  <si>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</si>
  <si>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</si>
  <si>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</si>
  <si>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</si>
  <si>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</si>
  <si>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</si>
  <si>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</si>
  <si>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</si>
  <si>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</si>
  <si>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</si>
  <si>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</si>
  <si>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</si>
  <si>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</si>
  <si>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</si>
  <si>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</si>
  <si>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</si>
  <si>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</si>
  <si>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</si>
  <si>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</si>
  <si>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</si>
  <si>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</si>
  <si>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</si>
  <si>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</si>
  <si>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</si>
  <si>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</si>
  <si>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</si>
  <si>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</si>
  <si>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</si>
  <si>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</si>
  <si>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</si>
  <si>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</si>
  <si>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</si>
  <si>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</si>
  <si>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</si>
  <si>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</si>
  <si>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</si>
  <si>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</si>
  <si>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</si>
  <si>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</si>
  <si>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</si>
  <si>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</si>
  <si>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</si>
  <si>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</si>
  <si>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</si>
  <si>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</si>
  <si>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</si>
  <si>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</si>
  <si>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</si>
  <si>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</si>
  <si>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</si>
  <si>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</si>
  <si>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</si>
  <si>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</si>
  <si>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</si>
  <si>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</si>
  <si>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</si>
  <si>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</si>
  <si>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</si>
  <si>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</si>
  <si>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</si>
  <si>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</si>
  <si>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</si>
  <si>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</si>
  <si>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</si>
  <si>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</si>
  <si>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</si>
  <si>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</si>
  <si>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</si>
  <si>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</si>
  <si>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</si>
  <si>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</si>
  <si>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</si>
  <si>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</si>
  <si>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</si>
  <si>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</si>
  <si>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</si>
  <si>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</si>
  <si>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</si>
  <si>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</si>
  <si>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</si>
  <si>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</si>
  <si>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</si>
  <si>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</si>
  <si>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</si>
  <si>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</si>
  <si>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</si>
  <si>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</si>
  <si>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</si>
  <si>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</si>
  <si>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</si>
  <si>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</si>
  <si>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</si>
  <si>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</si>
  <si>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</si>
  <si>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</si>
  <si>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</si>
  <si>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</si>
  <si>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</si>
  <si>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</si>
  <si>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</si>
  <si>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</si>
  <si>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</si>
  <si>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</si>
  <si>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</si>
  <si>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</si>
  <si>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</si>
  <si>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</si>
  <si>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</si>
  <si>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</si>
  <si>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</si>
  <si>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</si>
  <si>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</si>
  <si>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</si>
  <si>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</si>
  <si>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</si>
  <si>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</si>
  <si>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</si>
  <si>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</si>
  <si>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</si>
  <si>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</si>
  <si>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</si>
  <si>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</si>
  <si>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</si>
  <si>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</si>
  <si>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</si>
  <si>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</si>
  <si>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</si>
  <si>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</si>
  <si>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</si>
  <si>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</si>
  <si>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</si>
  <si>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</si>
  <si>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</si>
  <si>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</si>
  <si>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</si>
  <si>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</si>
  <si>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</si>
  <si>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</si>
  <si>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</si>
  <si>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</si>
  <si>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</si>
  <si>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</si>
  <si>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</si>
  <si>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</si>
  <si>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</si>
  <si>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</si>
  <si>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</si>
  <si>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</si>
  <si>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</si>
  <si>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</si>
  <si>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</si>
  <si>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</si>
  <si>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</si>
  <si>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</si>
  <si>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</si>
  <si>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</si>
  <si>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</si>
  <si>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</si>
  <si>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</si>
  <si>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</si>
  <si>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</si>
  <si>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</si>
  <si>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</si>
  <si>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</si>
  <si>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</si>
  <si>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</si>
  <si>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</si>
  <si>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</si>
  <si>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</si>
  <si>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</si>
  <si>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</si>
  <si>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</si>
  <si>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</si>
  <si>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</si>
  <si>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</si>
  <si>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</si>
  <si>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</si>
  <si>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</si>
  <si>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</si>
  <si>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</si>
  <si>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</si>
  <si>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</si>
  <si>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</si>
  <si>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</si>
  <si>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</si>
  <si>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</si>
  <si>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</si>
  <si>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</si>
  <si>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</si>
  <si>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</si>
  <si>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</si>
  <si>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</si>
  <si>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</si>
  <si>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</si>
  <si>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</si>
  <si>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</si>
  <si>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</si>
  <si>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</si>
  <si>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</si>
  <si>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</si>
  <si>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</si>
  <si>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</si>
  <si>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</si>
  <si>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</si>
  <si>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</si>
  <si>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</si>
  <si>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</si>
  <si>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</si>
  <si>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</si>
  <si>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</si>
  <si>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</si>
  <si>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</si>
  <si>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</si>
  <si>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</si>
  <si>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</si>
  <si>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</si>
  <si>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</si>
  <si>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</si>
  <si>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</si>
  <si>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</si>
  <si>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</si>
  <si>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</si>
  <si>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</si>
  <si>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</si>
  <si>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</si>
  <si>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</si>
  <si>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</si>
  <si>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</si>
  <si>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</si>
  <si>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</si>
  <si>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</si>
  <si>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</si>
  <si>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</si>
  <si>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</si>
  <si>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</si>
  <si>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</si>
  <si>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</si>
  <si>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</si>
  <si>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</si>
  <si>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</si>
  <si>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</si>
  <si>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</si>
  <si>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</si>
  <si>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</si>
  <si>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</si>
  <si>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</si>
  <si>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</si>
  <si>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</si>
  <si>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</si>
  <si>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</si>
  <si>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</si>
  <si>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</si>
  <si>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</si>
  <si>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</si>
  <si>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</si>
  <si>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</si>
  <si>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</si>
  <si>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</si>
  <si>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</si>
  <si>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</si>
  <si>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</si>
  <si>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</si>
  <si>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</si>
  <si>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</si>
  <si>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</si>
  <si>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</si>
  <si>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</si>
  <si>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</si>
  <si>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</si>
  <si>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</si>
  <si>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</si>
  <si>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</si>
  <si>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</si>
  <si>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</si>
  <si>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</si>
  <si>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</si>
  <si>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</si>
  <si>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</si>
  <si>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</si>
  <si>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</si>
  <si>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</si>
  <si>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</si>
  <si>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</si>
  <si>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</si>
  <si>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</si>
  <si>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</si>
  <si>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</si>
  <si>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</si>
  <si>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</si>
  <si>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</si>
  <si>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</si>
  <si>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</si>
  <si>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</si>
  <si>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</si>
  <si>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</si>
  <si>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</si>
  <si>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</si>
  <si>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</si>
  <si>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</si>
  <si>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</si>
  <si>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</si>
  <si>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</si>
  <si>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</si>
  <si>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</si>
  <si>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</si>
  <si>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</si>
  <si>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</si>
  <si>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</si>
  <si>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</si>
  <si>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</si>
  <si>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</si>
  <si>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</si>
  <si>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</si>
  <si>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</si>
  <si>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</si>
  <si>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</si>
  <si>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</si>
  <si>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</si>
  <si>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</si>
  <si>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</si>
  <si>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</si>
  <si>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</si>
  <si>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</si>
  <si>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</si>
  <si>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</si>
  <si>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</si>
  <si>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</si>
  <si>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</si>
  <si>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</si>
  <si>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</si>
  <si>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</si>
  <si>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</si>
  <si>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</si>
  <si>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</si>
  <si>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</si>
  <si>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</si>
  <si>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</si>
  <si>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</si>
  <si>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</si>
  <si>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</si>
  <si>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</si>
  <si>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</si>
  <si>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</si>
  <si>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</si>
  <si>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</si>
  <si>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</si>
  <si>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</si>
  <si>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</si>
  <si>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</si>
  <si>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</si>
  <si>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</si>
  <si>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</si>
  <si>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</si>
  <si>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</si>
  <si>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</si>
  <si>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</si>
  <si>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</si>
  <si>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</si>
  <si>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</si>
  <si>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</si>
  <si>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</si>
  <si>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</si>
  <si>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</si>
  <si>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</si>
  <si>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</si>
  <si>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</si>
  <si>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</si>
  <si>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</si>
  <si>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</si>
  <si>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</si>
  <si>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</si>
  <si>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</si>
  <si>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</si>
  <si>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</si>
  <si>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</si>
  <si>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</si>
  <si>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</si>
  <si>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</si>
  <si>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</si>
  <si>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</si>
  <si>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</si>
  <si>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</si>
  <si>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</si>
  <si>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</si>
  <si>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</si>
  <si>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</si>
  <si>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</si>
  <si>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</si>
  <si>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</si>
  <si>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</si>
  <si>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</si>
  <si>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</si>
  <si>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</si>
  <si>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</si>
  <si>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</si>
  <si>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</si>
  <si>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</si>
  <si>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</si>
  <si>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</si>
  <si>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</si>
  <si>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</si>
  <si>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</si>
  <si>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</si>
  <si>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</si>
  <si>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</si>
  <si>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</si>
  <si>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</si>
  <si>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</si>
  <si>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</si>
  <si>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</si>
  <si>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</si>
  <si>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</si>
  <si>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</si>
  <si>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</si>
  <si>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</si>
  <si>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</si>
  <si>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</si>
  <si>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</si>
  <si>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</si>
  <si>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</si>
  <si>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</si>
  <si>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</si>
  <si>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</si>
  <si>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</si>
  <si>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</si>
  <si>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</si>
  <si>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</si>
  <si>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</si>
  <si>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</si>
  <si>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</si>
  <si>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</si>
  <si>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</si>
  <si>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</si>
  <si>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</si>
  <si>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</si>
  <si>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</si>
  <si>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</si>
  <si>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</si>
  <si>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</si>
  <si>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</si>
  <si>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</si>
  <si>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</si>
  <si>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</si>
  <si>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</si>
  <si>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</si>
  <si>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</si>
  <si>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</si>
  <si>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</si>
  <si>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</si>
  <si>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</si>
  <si>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</si>
  <si>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</si>
  <si>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</si>
  <si>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</si>
  <si>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</si>
  <si>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</si>
  <si>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</si>
  <si>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</si>
  <si>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</si>
  <si>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</si>
  <si>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</si>
  <si>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</si>
  <si>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</si>
  <si>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</si>
  <si>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</si>
  <si>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</si>
  <si>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</si>
  <si>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</si>
  <si>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</si>
  <si>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</si>
  <si>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</si>
  <si>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</si>
  <si>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</si>
  <si>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</si>
  <si>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</si>
  <si>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</si>
  <si>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</si>
  <si>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</si>
  <si>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</si>
  <si>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</si>
  <si>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</si>
  <si>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</si>
  <si>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</si>
  <si>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</si>
  <si>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</si>
  <si>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</si>
  <si>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</si>
  <si>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</si>
  <si>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</si>
  <si>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</si>
  <si>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</si>
  <si>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</si>
  <si>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</si>
  <si>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</si>
  <si>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</si>
  <si>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</si>
  <si>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</si>
  <si>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</si>
  <si>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</si>
  <si>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</si>
  <si>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</si>
  <si>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</si>
  <si>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</si>
  <si>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</si>
  <si>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</si>
  <si>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</si>
  <si>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</si>
  <si>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</si>
  <si>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</si>
  <si>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</si>
  <si>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</si>
  <si>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</si>
  <si>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</si>
  <si>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</si>
  <si>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</si>
  <si>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</si>
  <si>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</si>
  <si>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</si>
  <si>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</si>
  <si>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</si>
  <si>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</si>
  <si>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</si>
  <si>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</si>
  <si>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</si>
  <si>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</si>
  <si>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</si>
  <si>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</si>
  <si>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</si>
  <si>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</si>
  <si>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</si>
  <si>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</si>
  <si>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</si>
  <si>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</si>
  <si>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</si>
  <si>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</si>
  <si>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</si>
  <si>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</si>
  <si>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</si>
  <si>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</si>
  <si>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</si>
  <si>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</si>
  <si>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</si>
  <si>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</si>
  <si>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</si>
  <si>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</si>
  <si>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</si>
  <si>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</si>
  <si>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</si>
  <si>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</si>
  <si>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</si>
  <si>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</si>
  <si>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</si>
  <si>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</si>
  <si>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</si>
  <si>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</si>
  <si>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</si>
  <si>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</si>
  <si>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</si>
  <si>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</si>
  <si>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</si>
  <si>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</si>
  <si>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</si>
  <si>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</si>
  <si>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</si>
  <si>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</si>
  <si>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</si>
  <si>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</si>
  <si>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</si>
  <si>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</si>
  <si>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</si>
  <si>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</si>
  <si>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</si>
  <si>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</si>
  <si>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</si>
  <si>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</si>
  <si>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</si>
  <si>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</si>
  <si>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</si>
  <si>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</si>
  <si>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</si>
  <si>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</si>
  <si>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</si>
  <si>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</si>
  <si>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</si>
  <si>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</si>
  <si>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</si>
  <si>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</si>
  <si>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</si>
  <si>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</si>
  <si>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</si>
  <si>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</si>
  <si>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</si>
  <si>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</si>
  <si>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</si>
  <si>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</si>
  <si>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</si>
  <si>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</si>
  <si>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</si>
  <si>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</si>
  <si>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</si>
  <si>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</si>
  <si>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</si>
  <si>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</si>
  <si>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</si>
  <si>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</si>
  <si>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</si>
  <si>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</si>
  <si>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</si>
  <si>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</si>
  <si>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</si>
  <si>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</si>
  <si>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</si>
  <si>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</si>
  <si>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</si>
  <si>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</si>
  <si>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</si>
  <si>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</si>
  <si>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</si>
  <si>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</si>
  <si>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</si>
  <si>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</si>
  <si>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</si>
  <si>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</si>
  <si>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</si>
  <si>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</si>
  <si>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</si>
  <si>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</si>
  <si>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</si>
  <si>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</si>
  <si>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</si>
  <si>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</si>
  <si>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</si>
  <si>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</si>
  <si>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</si>
  <si>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</si>
  <si>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</si>
  <si>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</si>
  <si>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</si>
  <si>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</si>
  <si>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</si>
  <si>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</si>
  <si>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</si>
  <si>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</si>
  <si>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</si>
  <si>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</si>
  <si>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</si>
  <si>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</si>
  <si>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</si>
  <si>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</si>
  <si>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</si>
  <si>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</si>
  <si>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</si>
  <si>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</si>
  <si>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</si>
  <si>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</si>
  <si>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</si>
  <si>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</si>
  <si>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</si>
  <si>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</si>
  <si>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</si>
  <si>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</si>
  <si>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</si>
  <si>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</si>
  <si>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</si>
  <si>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</si>
  <si>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</si>
  <si>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</si>
  <si>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</si>
  <si>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</si>
  <si>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</si>
  <si>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</si>
  <si>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</si>
  <si>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</si>
  <si>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</si>
  <si>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</si>
  <si>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</si>
  <si>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</si>
  <si>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</si>
  <si>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</si>
  <si>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</si>
  <si>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</si>
  <si>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</si>
  <si>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</si>
  <si>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</si>
  <si>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</si>
  <si>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</si>
  <si>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</si>
  <si>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</si>
  <si>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</si>
  <si>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</si>
  <si>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</si>
  <si>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</si>
  <si>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</si>
  <si>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</si>
  <si>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</si>
  <si>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</si>
  <si>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</si>
  <si>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</si>
  <si>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</si>
  <si>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</si>
  <si>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</si>
  <si>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</si>
  <si>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</si>
  <si>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</si>
  <si>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</si>
  <si>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</si>
  <si>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</si>
  <si>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</si>
  <si>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</si>
  <si>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</si>
  <si>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</si>
  <si>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</si>
  <si>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</si>
  <si>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</si>
  <si>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</si>
  <si>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</si>
  <si>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</si>
  <si>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</si>
  <si>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</si>
  <si>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</si>
  <si>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</si>
  <si>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</si>
  <si>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</si>
  <si>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</si>
  <si>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</si>
  <si>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</si>
  <si>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</si>
  <si>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</si>
  <si>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</si>
  <si>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</si>
  <si>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</si>
  <si>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</si>
  <si>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</si>
  <si>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</si>
  <si>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</si>
  <si>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</si>
  <si>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</si>
  <si>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</si>
  <si>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</si>
  <si>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</si>
  <si>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</si>
  <si>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</si>
  <si>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</si>
  <si>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</si>
  <si>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</si>
  <si>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</si>
  <si>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</si>
  <si>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</si>
  <si>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</si>
  <si>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</si>
  <si>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</si>
  <si>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</si>
  <si>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</si>
  <si>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</si>
  <si>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</si>
  <si>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</si>
  <si>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</si>
  <si>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</si>
  <si>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</si>
  <si>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</si>
  <si>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</si>
  <si>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</si>
  <si>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</si>
  <si>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</si>
  <si>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</si>
  <si>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</si>
  <si>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</si>
  <si>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</si>
  <si>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</si>
  <si>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</si>
  <si>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</si>
  <si>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</si>
  <si>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</si>
  <si>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</si>
  <si>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</si>
  <si>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</si>
  <si>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</si>
  <si>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</si>
  <si>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</si>
  <si>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</si>
  <si>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</si>
  <si>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</si>
  <si>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</si>
  <si>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</si>
  <si>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</si>
  <si>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</si>
  <si>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</si>
  <si>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</si>
  <si>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</si>
  <si>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</si>
  <si>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</si>
  <si>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</si>
  <si>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</si>
  <si>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</si>
  <si>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</si>
  <si>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</si>
  <si>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</si>
  <si>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</si>
  <si>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</si>
  <si>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</si>
  <si>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</si>
  <si>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</si>
  <si>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</si>
  <si>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</si>
  <si>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</si>
  <si>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</si>
  <si>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</si>
  <si>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</si>
  <si>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</si>
  <si>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</si>
  <si>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</si>
  <si>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</si>
  <si>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</si>
  <si>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</si>
  <si>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</si>
  <si>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</si>
  <si>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</si>
  <si>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</si>
  <si>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</si>
  <si>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</si>
  <si>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</si>
  <si>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</si>
  <si>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</si>
  <si>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</si>
  <si>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</si>
  <si>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</si>
  <si>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</si>
  <si>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</si>
  <si>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</si>
  <si>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</si>
  <si>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</si>
  <si>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</si>
  <si>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</si>
  <si>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</si>
  <si>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</si>
  <si>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</si>
  <si>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</si>
  <si>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</si>
  <si>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</si>
  <si>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</si>
  <si>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</si>
  <si>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</si>
  <si>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</si>
  <si>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</si>
  <si>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</si>
  <si>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</si>
  <si>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</si>
  <si>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</si>
  <si>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</si>
  <si>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</si>
  <si>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</si>
  <si>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</si>
  <si>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</si>
  <si>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</si>
  <si>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</si>
  <si>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</si>
  <si>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</si>
  <si>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</si>
  <si>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</si>
  <si>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</si>
  <si>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</si>
  <si>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</si>
  <si>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</si>
  <si>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</si>
  <si>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</si>
  <si>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</si>
  <si>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</si>
  <si>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</si>
  <si>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</si>
  <si>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</si>
  <si>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</si>
  <si>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</si>
  <si>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</si>
  <si>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</si>
  <si>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</si>
  <si>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</si>
  <si>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</si>
  <si>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</si>
  <si>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</si>
  <si>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</si>
  <si>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</si>
  <si>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</si>
  <si>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</si>
  <si>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</si>
  <si>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</si>
  <si>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</si>
  <si>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</si>
  <si>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</si>
  <si>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</si>
  <si>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</si>
  <si>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</si>
  <si>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</si>
  <si>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</si>
  <si>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</si>
  <si>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</si>
  <si>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</si>
  <si>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</si>
  <si>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</si>
  <si>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</si>
  <si>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</si>
  <si>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</si>
  <si>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</si>
  <si>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</si>
  <si>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</si>
  <si>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</si>
  <si>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</si>
  <si>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</si>
  <si>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</si>
  <si>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</si>
  <si>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</si>
  <si>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</si>
  <si>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</si>
  <si>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</si>
  <si>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</si>
  <si>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</si>
  <si>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</si>
  <si>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</si>
  <si>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</si>
  <si>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</si>
  <si>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</si>
  <si>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</si>
  <si>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</si>
  <si>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</si>
  <si>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</si>
  <si>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</si>
  <si>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</si>
  <si>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</si>
  <si>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</si>
  <si>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</si>
  <si>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</si>
  <si>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</si>
  <si>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</si>
  <si>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</si>
  <si>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</si>
  <si>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</si>
  <si>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</si>
  <si>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</si>
  <si>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</si>
  <si>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</si>
  <si>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</si>
  <si>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</si>
  <si>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</si>
  <si>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</si>
  <si>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</si>
  <si>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</si>
  <si>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</si>
  <si>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</si>
  <si>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</si>
  <si>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</si>
  <si>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</si>
  <si>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</si>
  <si>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</si>
  <si>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</si>
  <si>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</si>
  <si>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</si>
  <si>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</si>
  <si>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</si>
  <si>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</si>
  <si>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</si>
  <si>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</si>
  <si>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</si>
  <si>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</si>
  <si>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</si>
  <si>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</si>
  <si>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</si>
  <si>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</si>
  <si>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</si>
  <si>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</si>
  <si>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</si>
  <si>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</si>
  <si>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</si>
  <si>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</si>
  <si>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</si>
  <si>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</si>
  <si>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</si>
  <si>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</si>
  <si>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</si>
  <si>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</si>
  <si>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</si>
  <si>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</si>
  <si>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</si>
  <si>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</si>
  <si>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</si>
  <si>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</si>
  <si>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</si>
  <si>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</si>
  <si>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</si>
  <si>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</si>
  <si>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</si>
  <si>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</si>
  <si>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</si>
  <si>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</si>
  <si>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</si>
  <si>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</si>
  <si>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</si>
  <si>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</si>
  <si>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</si>
  <si>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</si>
  <si>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</si>
  <si>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</si>
  <si>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</si>
  <si>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</si>
  <si>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</si>
  <si>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</si>
  <si>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</si>
  <si>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</si>
  <si>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</si>
  <si>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</si>
  <si>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</si>
  <si>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</si>
  <si>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</si>
  <si>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</si>
  <si>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</si>
  <si>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</si>
  <si>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</si>
  <si>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</si>
  <si>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</si>
  <si>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</si>
  <si>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</si>
  <si>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</si>
  <si>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</si>
  <si>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</si>
  <si>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</si>
  <si>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</si>
  <si>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</si>
  <si>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</si>
  <si>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</si>
  <si>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</si>
  <si>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</si>
  <si>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</si>
  <si>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</si>
  <si>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</si>
  <si>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</si>
  <si>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</si>
  <si>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</si>
  <si>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</si>
  <si>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</si>
  <si>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</si>
  <si>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</si>
  <si>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</si>
  <si>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</si>
  <si>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</si>
  <si>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</si>
  <si>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</si>
  <si>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</si>
  <si>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</si>
  <si>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</si>
  <si>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</si>
  <si>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</si>
  <si>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</si>
  <si>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</si>
  <si>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</si>
  <si>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</si>
  <si>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</si>
  <si>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</si>
  <si>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</si>
  <si>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</si>
  <si>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</si>
  <si>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</si>
  <si>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</si>
  <si>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</si>
  <si>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</si>
  <si>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</si>
  <si>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</si>
  <si>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</si>
  <si>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</si>
  <si>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</si>
  <si>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</si>
  <si>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</si>
  <si>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</si>
  <si>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</si>
  <si>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</si>
  <si>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</si>
  <si>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</si>
  <si>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</si>
  <si>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</si>
  <si>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</si>
  <si>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</si>
  <si>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</si>
  <si>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</si>
  <si>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</si>
  <si>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</si>
  <si>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</si>
  <si>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</si>
  <si>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</si>
  <si>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</si>
  <si>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</si>
  <si>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</si>
  <si>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</si>
  <si>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</si>
  <si>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</si>
  <si>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</si>
  <si>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</si>
  <si>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</si>
  <si>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</si>
  <si>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</si>
  <si>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</si>
  <si>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</si>
  <si>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</si>
  <si>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</si>
  <si>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</si>
  <si>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</si>
  <si>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</si>
  <si>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</si>
  <si>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</si>
  <si>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</si>
  <si>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</si>
  <si>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</si>
  <si>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</si>
  <si>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</si>
  <si>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</si>
  <si>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</si>
  <si>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</si>
  <si>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</si>
  <si>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</si>
  <si>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</si>
  <si>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</si>
  <si>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</si>
  <si>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</si>
  <si>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</si>
  <si>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</si>
  <si>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</si>
  <si>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</si>
  <si>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</si>
  <si>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</si>
  <si>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</si>
  <si>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</si>
  <si>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</si>
  <si>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</si>
  <si>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</si>
  <si>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</si>
  <si>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</si>
  <si>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</si>
  <si>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</si>
  <si>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</si>
  <si>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</si>
  <si>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</si>
  <si>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</si>
  <si>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</si>
  <si>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</si>
  <si>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</si>
  <si>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</si>
  <si>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</si>
  <si>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</si>
  <si>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</si>
  <si>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</si>
  <si>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</si>
  <si>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</si>
  <si>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</si>
  <si>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</si>
  <si>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</si>
  <si>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</si>
  <si>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</si>
  <si>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</si>
  <si>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</si>
  <si>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</si>
  <si>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</si>
  <si>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</si>
  <si>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</si>
  <si>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</si>
  <si>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</si>
  <si>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</si>
  <si>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</si>
  <si>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</si>
  <si>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</si>
  <si>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</si>
  <si>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</si>
  <si>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</si>
  <si>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</si>
  <si>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</si>
  <si>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</si>
  <si>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</si>
  <si>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</si>
  <si>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</si>
  <si>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</si>
  <si>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</si>
  <si>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</si>
  <si>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</si>
  <si>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</si>
  <si>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</si>
  <si>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</si>
  <si>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</si>
  <si>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</si>
  <si>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</si>
  <si>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</si>
  <si>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</si>
  <si>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</si>
  <si>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</si>
  <si>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</si>
  <si>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</si>
  <si>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</si>
  <si>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</si>
  <si>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</si>
  <si>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</si>
  <si>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</si>
  <si>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</si>
  <si>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</si>
  <si>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</si>
  <si>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</si>
  <si>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</si>
  <si>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</si>
  <si>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</si>
  <si>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</si>
  <si>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</si>
  <si>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</si>
  <si>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</si>
  <si>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</si>
  <si>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</si>
  <si>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</si>
  <si>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</si>
  <si>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</si>
  <si>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</si>
  <si>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</si>
  <si>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</si>
  <si>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</si>
  <si>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</si>
  <si>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</si>
  <si>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</si>
  <si>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</si>
  <si>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</si>
  <si>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</si>
  <si>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</si>
  <si>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</si>
  <si>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</si>
  <si>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</si>
  <si>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</si>
  <si>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</si>
  <si>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</si>
  <si>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</si>
  <si>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</si>
  <si>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</si>
  <si>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</si>
  <si>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</si>
  <si>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</si>
  <si>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</si>
  <si>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</si>
  <si>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</si>
  <si>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</si>
  <si>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</si>
  <si>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</si>
  <si>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</si>
  <si>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</si>
  <si>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</si>
  <si>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</si>
  <si>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</si>
  <si>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</si>
  <si>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</si>
  <si>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</si>
  <si>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</si>
  <si>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</si>
  <si>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</si>
  <si>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</si>
  <si>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</si>
  <si>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</si>
  <si>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</si>
  <si>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</si>
  <si>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</si>
  <si>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</si>
  <si>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</si>
  <si>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</si>
  <si>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</si>
  <si>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</si>
  <si>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</si>
  <si>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</si>
  <si>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</si>
  <si>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</si>
  <si>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</si>
  <si>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</si>
  <si>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</si>
  <si>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</si>
  <si>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</si>
  <si>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</si>
  <si>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</si>
  <si>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</si>
  <si>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</si>
  <si>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</si>
  <si>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</si>
  <si>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</si>
  <si>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</si>
  <si>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</si>
  <si>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</si>
  <si>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</si>
  <si>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</si>
  <si>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</si>
  <si>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</si>
  <si>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</si>
  <si>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</si>
  <si>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</si>
  <si>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</si>
  <si>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</si>
  <si>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</si>
  <si>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</si>
  <si>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</si>
  <si>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</si>
  <si>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</si>
  <si>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</si>
  <si>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</si>
  <si>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</si>
  <si>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</si>
  <si>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</si>
  <si>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</si>
  <si>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</si>
  <si>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</si>
  <si>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</si>
  <si>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</si>
  <si>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</si>
  <si>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</si>
  <si>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</si>
  <si>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</si>
  <si>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</si>
  <si>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</si>
  <si>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</si>
  <si>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</si>
  <si>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</si>
  <si>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</si>
  <si>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</si>
  <si>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</si>
  <si>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</si>
  <si>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</si>
  <si>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</si>
  <si>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</si>
  <si>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</si>
  <si>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</si>
  <si>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</si>
  <si>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</si>
  <si>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</si>
  <si>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</si>
  <si>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</si>
  <si>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</si>
  <si>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</si>
  <si>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</si>
  <si>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</si>
  <si>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</si>
  <si>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</si>
  <si>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</si>
  <si>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</si>
  <si>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</si>
  <si>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</si>
  <si>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</si>
  <si>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</si>
  <si>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</si>
  <si>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</si>
  <si>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</si>
  <si>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</si>
  <si>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</si>
  <si>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</si>
  <si>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</si>
  <si>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</si>
  <si>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</si>
  <si>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</si>
  <si>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</si>
  <si>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</si>
  <si>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</si>
  <si>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</si>
  <si>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</si>
  <si>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</si>
  <si>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</si>
  <si>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</si>
  <si>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</si>
  <si>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</si>
  <si>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</si>
  <si>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</si>
  <si>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</si>
  <si>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</si>
  <si>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</si>
  <si>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</si>
  <si>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</si>
  <si>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</si>
  <si>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</si>
  <si>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</si>
  <si>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</si>
  <si>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</si>
  <si>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</si>
  <si>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</si>
  <si>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</si>
  <si>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</si>
  <si>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</si>
  <si>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</si>
  <si>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</si>
  <si>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</si>
  <si>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</si>
  <si>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</si>
  <si>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</si>
  <si>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</si>
  <si>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</si>
  <si>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</si>
  <si>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</si>
  <si>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</si>
  <si>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</si>
  <si>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</si>
  <si>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</si>
  <si>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</si>
  <si>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</si>
  <si>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</si>
  <si>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</si>
  <si>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</si>
  <si>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</si>
  <si>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</si>
  <si>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</si>
  <si>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</si>
  <si>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</si>
  <si>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</si>
  <si>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</si>
  <si>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</si>
  <si>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</si>
  <si>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</si>
  <si>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</si>
  <si>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</si>
  <si>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</si>
  <si>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</si>
  <si>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</si>
  <si>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</si>
  <si>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</si>
  <si>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</si>
  <si>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</si>
  <si>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</si>
  <si>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</si>
  <si>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</si>
  <si>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</si>
  <si>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</si>
  <si>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</si>
  <si>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</si>
  <si>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</si>
  <si>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</si>
  <si>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</si>
  <si>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</si>
  <si>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</si>
  <si>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</si>
  <si>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</si>
  <si>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</si>
  <si>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</si>
  <si>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</si>
  <si>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</si>
  <si>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</si>
  <si>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</si>
  <si>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</si>
  <si>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</si>
  <si>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</si>
  <si>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</si>
  <si>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</si>
  <si>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</si>
  <si>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</si>
  <si>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</si>
  <si>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</si>
  <si>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</si>
  <si>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</si>
  <si>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</si>
  <si>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</si>
  <si>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</si>
  <si>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</si>
  <si>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</si>
  <si>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</si>
  <si>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</si>
  <si>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</si>
  <si>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</si>
  <si>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</si>
  <si>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</si>
  <si>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</si>
  <si>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</si>
  <si>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</si>
  <si>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</si>
  <si>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</si>
  <si>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</si>
  <si>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</si>
  <si>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</si>
  <si>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</si>
  <si>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</si>
  <si>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</si>
  <si>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</si>
  <si>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</si>
  <si>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</si>
  <si>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</si>
  <si>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</si>
  <si>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</si>
  <si>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</si>
  <si>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</si>
  <si>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</si>
  <si>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</si>
  <si>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</si>
  <si>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</si>
  <si>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</si>
  <si>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</si>
  <si>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</si>
  <si>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</si>
  <si>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</si>
  <si>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</si>
  <si>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</si>
  <si>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</si>
  <si>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</si>
  <si>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</si>
  <si>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</si>
  <si>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</si>
  <si>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</si>
  <si>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</si>
  <si>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</si>
  <si>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</si>
  <si>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</si>
  <si>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</si>
  <si>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</si>
  <si>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</si>
  <si>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</si>
  <si>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</si>
  <si>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</si>
  <si>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</si>
  <si>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</si>
  <si>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</si>
  <si>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</si>
  <si>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</si>
  <si>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</si>
  <si>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</si>
  <si>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</si>
  <si>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</si>
  <si>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</si>
  <si>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</si>
  <si>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</si>
  <si>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</si>
  <si>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</si>
  <si>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</si>
  <si>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</si>
  <si>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</si>
  <si>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</si>
  <si>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</si>
  <si>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</si>
  <si>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</si>
  <si>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</si>
  <si>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</si>
  <si>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</si>
  <si>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</si>
  <si>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</si>
  <si>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</si>
  <si>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</si>
  <si>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</si>
  <si>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</si>
  <si>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</si>
  <si>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</si>
  <si>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</si>
  <si>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</si>
  <si>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</si>
  <si>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</si>
  <si>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</si>
  <si>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</si>
  <si>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</si>
  <si>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</si>
  <si>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</si>
  <si>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</si>
  <si>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</si>
  <si>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</si>
  <si>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</si>
  <si>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</si>
  <si>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</si>
  <si>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</si>
  <si>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</si>
  <si>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</si>
  <si>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</si>
  <si>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</si>
  <si>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</si>
  <si>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</si>
  <si>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</si>
  <si>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</si>
  <si>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</si>
  <si>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</si>
  <si>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</si>
  <si>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</si>
  <si>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</si>
  <si>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</si>
  <si>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</si>
  <si>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</si>
  <si>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</si>
  <si>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</si>
  <si>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</si>
  <si>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</si>
  <si>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</si>
  <si>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</si>
  <si>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</si>
  <si>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</si>
  <si>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</si>
  <si>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</si>
  <si>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</si>
  <si>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</si>
  <si>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</si>
  <si>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</si>
  <si>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</si>
  <si>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</si>
  <si>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</si>
  <si>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</si>
  <si>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</si>
  <si>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</si>
  <si>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</si>
  <si>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</si>
  <si>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</si>
  <si>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</si>
  <si>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</si>
  <si>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</si>
  <si>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</si>
  <si>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</si>
  <si>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</si>
  <si>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</si>
  <si>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</si>
  <si>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</si>
  <si>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</si>
  <si>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</si>
  <si>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</si>
  <si>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</si>
  <si>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</si>
  <si>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</si>
  <si>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</si>
  <si>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</si>
  <si>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</si>
  <si>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</si>
  <si>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</si>
  <si>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</si>
  <si>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</si>
  <si>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</si>
  <si>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</si>
  <si>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</si>
  <si>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</si>
  <si>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</si>
  <si>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</si>
  <si>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</si>
  <si>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</si>
  <si>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</si>
  <si>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</si>
  <si>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</si>
  <si>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</si>
  <si>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</si>
  <si>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</si>
  <si>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</si>
  <si>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</si>
  <si>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</si>
  <si>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</si>
  <si>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</si>
  <si>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</si>
  <si>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</si>
  <si>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</si>
  <si>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</si>
  <si>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</si>
  <si>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</si>
  <si>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</si>
  <si>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</si>
  <si>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</si>
  <si>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</si>
  <si>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</si>
  <si>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</si>
  <si>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</si>
  <si>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</si>
  <si>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</si>
  <si>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</si>
  <si>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</si>
  <si>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</si>
  <si>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</si>
  <si>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</si>
  <si>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</si>
  <si>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</si>
  <si>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</si>
  <si>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</si>
  <si>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</si>
  <si>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</si>
  <si>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</si>
  <si>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</si>
  <si>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</si>
  <si>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</si>
  <si>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</si>
  <si>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</si>
  <si>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</si>
  <si>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</si>
  <si>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</si>
  <si>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</si>
  <si>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</si>
  <si>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</si>
  <si>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</si>
  <si>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</si>
  <si>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</si>
  <si>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</si>
  <si>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</si>
  <si>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</si>
  <si>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</si>
  <si>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</si>
  <si>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</si>
  <si>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</si>
  <si>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</si>
  <si>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</si>
  <si>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</si>
  <si>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</si>
  <si>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</si>
  <si>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</si>
  <si>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</si>
  <si>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</si>
  <si>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</si>
  <si>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</si>
  <si>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</si>
  <si>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</si>
  <si>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</si>
  <si>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</si>
  <si>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</si>
  <si>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</si>
  <si>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</si>
  <si>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</si>
  <si>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</si>
  <si>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</si>
  <si>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</si>
  <si>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</si>
  <si>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</si>
  <si>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</si>
  <si>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</si>
  <si>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</si>
  <si>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</si>
  <si>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</si>
  <si>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</si>
  <si>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</si>
  <si>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</si>
  <si>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</si>
  <si>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</si>
  <si>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</si>
  <si>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</si>
  <si>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</si>
  <si>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</si>
  <si>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</si>
  <si>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</si>
  <si>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</si>
  <si>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</si>
  <si>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</si>
  <si>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</si>
  <si>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</si>
  <si>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</si>
  <si>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</si>
  <si>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</si>
  <si>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</si>
  <si>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</si>
  <si>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</si>
  <si>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</si>
  <si>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</si>
  <si>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</si>
  <si>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</si>
  <si>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</si>
  <si>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</si>
  <si>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</si>
  <si>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</si>
  <si>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</si>
  <si>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</si>
  <si>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</si>
  <si>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</si>
  <si>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</si>
  <si>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</si>
  <si>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</si>
  <si>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</si>
  <si>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</si>
  <si>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</si>
  <si>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</si>
  <si>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</si>
  <si>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</si>
  <si>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</si>
  <si>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</si>
  <si>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</si>
  <si>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</si>
  <si>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</si>
  <si>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</si>
  <si>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</si>
  <si>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</si>
  <si>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</si>
  <si>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</si>
  <si>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</si>
  <si>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</si>
  <si>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</si>
  <si>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</si>
  <si>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</si>
  <si>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</si>
  <si>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</si>
  <si>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</si>
  <si>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</si>
  <si>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</si>
  <si>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</si>
  <si>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</si>
  <si>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</si>
  <si>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</si>
  <si>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</si>
  <si>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</si>
  <si>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</si>
  <si>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</si>
  <si>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</si>
  <si>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</si>
  <si>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</si>
  <si>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</si>
  <si>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</si>
  <si>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</si>
  <si>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</si>
  <si>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</si>
  <si>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</si>
  <si>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</si>
  <si>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</si>
  <si>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</si>
  <si>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</si>
  <si>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</si>
  <si>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</si>
  <si>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</si>
  <si>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</si>
  <si>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</si>
  <si>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</si>
  <si>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</si>
  <si>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</si>
  <si>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</si>
  <si>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</si>
  <si>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</si>
  <si>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</si>
  <si>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</si>
  <si>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</si>
  <si>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</si>
  <si>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</si>
  <si>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</si>
  <si>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</si>
  <si>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</si>
  <si>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</si>
  <si>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</si>
  <si>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</si>
  <si>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</si>
  <si>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</si>
  <si>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</si>
  <si>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</si>
  <si>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</si>
  <si>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</si>
  <si>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</si>
  <si>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</si>
  <si>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</si>
  <si>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</si>
  <si>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</si>
  <si>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</si>
  <si>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</si>
  <si>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</si>
  <si>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</si>
  <si>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</si>
  <si>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</si>
  <si>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</si>
  <si>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</si>
  <si>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</si>
  <si>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</si>
  <si>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</si>
  <si>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</si>
  <si>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</si>
  <si>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</si>
  <si>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</si>
  <si>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</si>
  <si>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</si>
  <si>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</si>
  <si>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</si>
  <si>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</si>
  <si>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</si>
  <si>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</si>
  <si>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</si>
  <si>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</si>
  <si>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</si>
  <si>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</si>
  <si>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</si>
  <si>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</si>
  <si>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</si>
  <si>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</si>
  <si>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</si>
  <si>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</si>
  <si>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</si>
  <si>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</si>
  <si>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</si>
  <si>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</si>
  <si>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</si>
  <si>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</si>
  <si>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</si>
  <si>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</si>
  <si>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</si>
  <si>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</si>
  <si>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</si>
  <si>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</si>
  <si>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</si>
  <si>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</si>
  <si>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</si>
  <si>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</si>
  <si>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</si>
  <si>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</si>
  <si>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</si>
  <si>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</si>
  <si>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</si>
  <si>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</si>
  <si>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</si>
  <si>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</si>
  <si>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</si>
  <si>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</si>
  <si>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</si>
  <si>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</si>
  <si>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</si>
  <si>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</si>
  <si>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</si>
  <si>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</si>
  <si>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</si>
  <si>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</si>
  <si>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</si>
  <si>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</si>
  <si>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</si>
  <si>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</si>
  <si>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</si>
  <si>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</si>
  <si>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</si>
  <si>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</si>
  <si>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</si>
  <si>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</si>
  <si>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</si>
  <si>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</si>
  <si>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</si>
  <si>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</si>
  <si>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</si>
  <si>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</si>
  <si>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</si>
  <si>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</si>
  <si>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</si>
  <si>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</si>
  <si>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</si>
  <si>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</si>
  <si>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</si>
  <si>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</si>
  <si>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</si>
  <si>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</si>
  <si>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</si>
  <si>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</si>
  <si>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</si>
  <si>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</si>
  <si>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</si>
  <si>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</si>
  <si>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</si>
  <si>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</si>
  <si>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</si>
  <si>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</si>
  <si>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</si>
  <si>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</si>
  <si>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</si>
  <si>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</si>
  <si>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</si>
  <si>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</si>
  <si>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</si>
  <si>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</si>
  <si>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</si>
  <si>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</si>
  <si>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</si>
  <si>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</si>
  <si>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</si>
  <si>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</si>
  <si>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</si>
  <si>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</si>
  <si>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</si>
  <si>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</si>
  <si>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</si>
  <si>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</si>
  <si>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</si>
  <si>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</si>
  <si>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</si>
  <si>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</si>
  <si>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</si>
  <si>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</si>
  <si>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</si>
  <si>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</si>
  <si>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</si>
  <si>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</si>
  <si>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</si>
  <si>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</si>
  <si>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</si>
  <si>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</si>
  <si>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</si>
  <si>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</si>
  <si>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</si>
  <si>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</si>
  <si>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</si>
  <si>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</si>
  <si>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</si>
  <si>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</si>
  <si>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</si>
  <si>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</si>
  <si>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</si>
  <si>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</si>
  <si>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</si>
  <si>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</si>
  <si>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</si>
  <si>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</si>
  <si>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</si>
  <si>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</si>
  <si>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</si>
  <si>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</si>
  <si>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</si>
  <si>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</si>
  <si>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</si>
  <si>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</si>
  <si>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</si>
  <si>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</si>
  <si>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</si>
  <si>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</si>
  <si>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</si>
  <si>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</si>
  <si>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</si>
  <si>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</si>
  <si>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</si>
  <si>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</si>
  <si>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</si>
  <si>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</si>
  <si>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</si>
  <si>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</si>
  <si>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</si>
  <si>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</si>
  <si>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</si>
  <si>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</si>
  <si>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</si>
  <si>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</si>
  <si>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</si>
  <si>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</si>
  <si>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</si>
  <si>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</si>
  <si>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</si>
  <si>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</si>
  <si>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</si>
  <si>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</si>
  <si>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</si>
  <si>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</si>
  <si>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</si>
  <si>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</si>
  <si>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</si>
  <si>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</si>
  <si>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</si>
  <si>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</si>
  <si>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</si>
  <si>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</si>
  <si>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</si>
  <si>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</si>
  <si>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</si>
  <si>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</si>
  <si>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</si>
  <si>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</si>
  <si>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</si>
  <si>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</si>
  <si>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</si>
  <si>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</si>
  <si>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</si>
  <si>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</si>
  <si>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</si>
  <si>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</si>
  <si>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</si>
  <si>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</si>
  <si>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</si>
  <si>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</si>
  <si>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</si>
  <si>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</si>
  <si>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</si>
  <si>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</si>
  <si>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</si>
  <si>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</si>
  <si>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</si>
  <si>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</si>
  <si>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</si>
  <si>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</si>
  <si>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</si>
  <si>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</si>
  <si>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</si>
  <si>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</si>
  <si>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</si>
  <si>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</si>
  <si>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</si>
  <si>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</si>
  <si>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</si>
  <si>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</si>
  <si>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</si>
  <si>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</si>
  <si>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</si>
  <si>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</si>
  <si>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</si>
  <si>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</si>
  <si>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</si>
  <si>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</si>
  <si>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</si>
  <si>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</si>
  <si>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</si>
  <si>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</si>
  <si>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</si>
  <si>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</si>
  <si>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</si>
  <si>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</si>
  <si>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</si>
  <si>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</si>
  <si>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</si>
  <si>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</si>
  <si>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</si>
  <si>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</si>
  <si>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</si>
  <si>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</si>
  <si>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</si>
  <si>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</si>
  <si>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</si>
  <si>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</si>
  <si>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</si>
  <si>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</si>
  <si>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</si>
  <si>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</si>
  <si>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</si>
  <si>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</si>
  <si>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</si>
  <si>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</si>
  <si>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</si>
  <si>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</si>
  <si>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</si>
  <si>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</si>
  <si>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</si>
  <si>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</si>
  <si>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</si>
  <si>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</si>
  <si>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</si>
  <si>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</si>
  <si>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</si>
  <si>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</si>
  <si>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</si>
  <si>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</si>
  <si>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</si>
  <si>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</si>
  <si>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</si>
  <si>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</si>
  <si>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</si>
  <si>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</si>
  <si>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</si>
  <si>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</si>
  <si>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</si>
  <si>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</si>
  <si>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</si>
  <si>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</si>
  <si>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</si>
  <si>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</si>
  <si>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</si>
  <si>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</si>
  <si>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</si>
  <si>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</si>
  <si>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</si>
  <si>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</si>
  <si>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</si>
  <si>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</si>
  <si>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</si>
  <si>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</si>
  <si>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</si>
  <si>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</si>
  <si>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</si>
  <si>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</si>
  <si>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</si>
  <si>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</si>
  <si>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</si>
  <si>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</si>
  <si>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</si>
  <si>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</si>
  <si>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</si>
  <si>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</si>
  <si>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</si>
  <si>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</si>
  <si>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</si>
  <si>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</si>
  <si>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</si>
  <si>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</si>
  <si>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</si>
  <si>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</si>
  <si>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</si>
  <si>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</si>
  <si>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</si>
  <si>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</si>
  <si>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</si>
  <si>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</si>
  <si>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</si>
  <si>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</si>
  <si>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</si>
  <si>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</si>
  <si>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</si>
  <si>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</si>
  <si>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</si>
  <si>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</si>
  <si>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</si>
  <si>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</si>
  <si>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</si>
  <si>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</si>
  <si>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</si>
  <si>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</si>
  <si>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</si>
  <si>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</si>
  <si>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</si>
  <si>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</si>
  <si>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</si>
  <si>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</si>
  <si>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</si>
  <si>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</si>
  <si>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</si>
  <si>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</si>
  <si>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</si>
  <si>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</si>
  <si>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</si>
  <si>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</si>
  <si>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</si>
  <si>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</si>
  <si>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</si>
  <si>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</si>
  <si>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</si>
  <si>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</si>
  <si>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</si>
  <si>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</si>
  <si>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</si>
  <si>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</si>
  <si>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</si>
  <si>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</si>
  <si>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</si>
  <si>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</si>
  <si>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</si>
  <si>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</si>
  <si>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</si>
  <si>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</si>
  <si>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</si>
  <si>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</si>
  <si>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</si>
  <si>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</si>
  <si>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</si>
  <si>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</si>
  <si>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</si>
  <si>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</si>
  <si>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</si>
  <si>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</si>
  <si>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</si>
  <si>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</si>
  <si>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</si>
  <si>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</si>
  <si>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</si>
  <si>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</si>
  <si>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</si>
  <si>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</si>
  <si>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</si>
  <si>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</si>
  <si>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</si>
  <si>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</si>
  <si>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</si>
  <si>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</si>
  <si>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</si>
  <si>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</si>
  <si>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</si>
  <si>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</si>
  <si>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</si>
  <si>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</si>
  <si>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</si>
  <si>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</si>
  <si>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</si>
  <si>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</si>
  <si>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</si>
  <si>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</si>
  <si>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</si>
  <si>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</si>
  <si>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</si>
  <si>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</si>
  <si>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</si>
  <si>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</si>
  <si>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</si>
  <si>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</si>
  <si>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</si>
  <si>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</si>
  <si>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</si>
  <si>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</si>
  <si>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</si>
  <si>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</si>
  <si>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</si>
  <si>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</si>
  <si>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</si>
  <si>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</si>
  <si>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</si>
  <si>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</si>
  <si>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</si>
  <si>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</si>
  <si>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</si>
  <si>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</si>
  <si>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</si>
  <si>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</si>
  <si>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</si>
  <si>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</si>
  <si>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</si>
  <si>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</si>
  <si>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</si>
  <si>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</si>
  <si>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</si>
  <si>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</si>
  <si>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</si>
  <si>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</si>
  <si>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</si>
  <si>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</si>
  <si>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</si>
  <si>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</si>
  <si>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</si>
  <si>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</si>
  <si>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</si>
  <si>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</si>
  <si>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</si>
  <si>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</si>
  <si>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</si>
  <si>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</si>
  <si>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</si>
  <si>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</si>
  <si>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</si>
  <si>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</si>
  <si>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</si>
  <si>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</si>
  <si>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</si>
  <si>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</si>
  <si>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</si>
  <si>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</si>
  <si>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</si>
  <si>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</si>
  <si>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</si>
  <si>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</si>
  <si>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</si>
  <si>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</si>
  <si>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</si>
  <si>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</si>
  <si>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</si>
  <si>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</si>
  <si>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</si>
  <si>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</si>
  <si>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</si>
  <si>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</si>
  <si>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</si>
  <si>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</si>
  <si>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</si>
  <si>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</si>
  <si>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</si>
  <si>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</si>
  <si>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</si>
  <si>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</si>
  <si>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</si>
  <si>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</si>
  <si>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</si>
  <si>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</si>
  <si>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</si>
  <si>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</si>
  <si>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</si>
  <si>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</si>
  <si>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</si>
  <si>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</si>
  <si>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</si>
  <si>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</si>
  <si>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</si>
  <si>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</si>
  <si>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</si>
  <si>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</si>
  <si>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</si>
  <si>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</si>
  <si>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</si>
  <si>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</si>
  <si>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</si>
  <si>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</si>
  <si>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</si>
  <si>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</si>
  <si>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</si>
  <si>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</si>
  <si>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</si>
  <si>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</si>
  <si>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</si>
  <si>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</si>
  <si>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</si>
  <si>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</si>
  <si>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</si>
  <si>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</si>
  <si>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</si>
  <si>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</si>
  <si>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</si>
  <si>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</si>
  <si>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</si>
  <si>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</si>
  <si>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</si>
  <si>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</si>
  <si>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</si>
  <si>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</si>
  <si>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</si>
  <si>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</si>
  <si>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</si>
  <si>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</si>
  <si>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</si>
  <si>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</si>
  <si>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</si>
  <si>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</si>
  <si>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</si>
  <si>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</si>
  <si>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</si>
  <si>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</si>
  <si>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</si>
  <si>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</si>
  <si>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</si>
  <si>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</si>
  <si>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</si>
  <si>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</si>
  <si>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</si>
  <si>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</si>
  <si>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</si>
  <si>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</si>
  <si>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</si>
  <si>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</si>
  <si>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</si>
  <si>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</si>
  <si>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</si>
  <si>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</si>
  <si>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</si>
  <si>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</si>
  <si>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</si>
  <si>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</si>
  <si>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</si>
  <si>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</si>
  <si>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</si>
  <si>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</si>
  <si>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</si>
  <si>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</si>
  <si>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</si>
  <si>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</si>
  <si>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</si>
  <si>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</si>
  <si>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</si>
  <si>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</si>
  <si>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</si>
  <si>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</si>
  <si>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</si>
  <si>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</si>
  <si>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</si>
  <si>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</si>
  <si>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</si>
  <si>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</si>
  <si>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</si>
  <si>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</si>
  <si>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</si>
  <si>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</si>
  <si>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</si>
  <si>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</si>
  <si>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</si>
  <si>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</si>
  <si>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</si>
  <si>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</si>
  <si>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</si>
  <si>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</si>
  <si>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</si>
  <si>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</si>
  <si>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</si>
  <si>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</si>
  <si>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</si>
  <si>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</si>
  <si>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</si>
  <si>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</si>
  <si>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</si>
  <si>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</si>
  <si>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</si>
  <si>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</si>
  <si>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</si>
  <si>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</si>
  <si>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</si>
  <si>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</si>
  <si>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</si>
  <si>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</si>
  <si>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</si>
  <si>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</si>
  <si>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</si>
  <si>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</si>
  <si>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</si>
  <si>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</si>
  <si>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</si>
  <si>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</si>
  <si>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</si>
  <si>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</si>
  <si>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</si>
  <si>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</si>
  <si>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</si>
  <si>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</si>
  <si>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</si>
  <si>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</si>
  <si>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</si>
  <si>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</si>
  <si>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</si>
  <si>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</si>
  <si>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</si>
  <si>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</si>
  <si>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</si>
  <si>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</si>
  <si>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</si>
  <si>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</si>
  <si>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</si>
  <si>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</si>
  <si>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</si>
  <si>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</si>
  <si>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</si>
  <si>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</si>
  <si>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</si>
  <si>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</si>
  <si>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</si>
  <si>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</si>
  <si>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</si>
  <si>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</si>
  <si>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</si>
  <si>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</si>
  <si>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</si>
  <si>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</si>
  <si>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</si>
  <si>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</si>
  <si>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</si>
  <si>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</si>
  <si>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</si>
  <si>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</si>
  <si>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</si>
  <si>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</si>
  <si>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</si>
  <si>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</si>
  <si>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</si>
  <si>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</si>
  <si>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</si>
  <si>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</si>
  <si>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</si>
  <si>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</si>
  <si>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</si>
  <si>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</si>
  <si>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</si>
  <si>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</si>
  <si>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</si>
  <si>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</si>
  <si>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</si>
  <si>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</si>
  <si>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</si>
  <si>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</si>
  <si>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</si>
  <si>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</si>
  <si>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</si>
  <si>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</si>
  <si>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</si>
  <si>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</si>
  <si>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</si>
  <si>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</si>
  <si>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</si>
  <si>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</si>
  <si>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</si>
  <si>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</si>
  <si>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</si>
  <si>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</si>
  <si>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</si>
  <si>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</si>
  <si>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</si>
  <si>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</si>
  <si>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</si>
  <si>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</si>
  <si>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</si>
  <si>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</si>
  <si>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</si>
  <si>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</si>
  <si>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</si>
  <si>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</si>
  <si>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</si>
  <si>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</si>
  <si>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</si>
  <si>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</si>
  <si>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</si>
  <si>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</si>
  <si>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</si>
  <si>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</si>
  <si>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</si>
  <si>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</si>
  <si>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</si>
  <si>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</si>
  <si>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</si>
  <si>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</si>
  <si>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</si>
  <si>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</si>
  <si>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</si>
  <si>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</si>
  <si>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</si>
  <si>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</si>
  <si>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</si>
  <si>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</si>
  <si>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</si>
  <si>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</si>
  <si>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</si>
  <si>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</si>
  <si>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</si>
  <si>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</si>
  <si>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</si>
  <si>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</si>
  <si>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</si>
  <si>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</si>
  <si>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</si>
  <si>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</si>
  <si>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</si>
  <si>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</si>
  <si>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</si>
  <si>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</si>
  <si>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</si>
  <si>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</si>
  <si>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</si>
  <si>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</si>
  <si>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</si>
  <si>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</si>
  <si>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</si>
  <si>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</si>
  <si>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</si>
  <si>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</si>
  <si>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</si>
  <si>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</si>
  <si>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</si>
  <si>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</si>
  <si>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</si>
  <si>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</si>
  <si>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</si>
  <si>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</si>
  <si>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</si>
  <si>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</si>
  <si>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</si>
  <si>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</si>
  <si>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</si>
  <si>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</si>
  <si>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</si>
  <si>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</si>
  <si>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</si>
  <si>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</si>
  <si>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</si>
  <si>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</si>
  <si>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</si>
  <si>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</si>
  <si>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</si>
  <si>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</si>
  <si>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</si>
  <si>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</si>
  <si>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</si>
  <si>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</si>
  <si>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</si>
  <si>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</si>
  <si>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</si>
  <si>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</si>
  <si>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</si>
  <si>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</si>
  <si>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</si>
  <si>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</si>
  <si>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</si>
  <si>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</si>
  <si>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</si>
  <si>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</si>
  <si>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</si>
  <si>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</si>
  <si>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</si>
  <si>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</si>
  <si>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</si>
  <si>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</si>
  <si>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</si>
  <si>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</si>
  <si>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</si>
  <si>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</si>
  <si>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</si>
  <si>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</si>
  <si>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</si>
  <si>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</si>
  <si>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</si>
  <si>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</si>
  <si>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</si>
  <si>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</si>
  <si>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</si>
  <si>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</si>
  <si>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</si>
  <si>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</si>
  <si>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</si>
  <si>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</si>
  <si>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</si>
  <si>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</si>
  <si>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</si>
  <si>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</si>
  <si>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</si>
  <si>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</si>
  <si>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</si>
  <si>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</si>
  <si>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</si>
  <si>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</si>
  <si>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</si>
  <si>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</si>
  <si>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</si>
  <si>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</si>
  <si>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</si>
  <si>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</si>
  <si>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</si>
  <si>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</si>
  <si>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</si>
  <si>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</si>
  <si>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</si>
  <si>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</si>
  <si>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</si>
  <si>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</si>
  <si>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</si>
  <si>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</si>
  <si>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</si>
  <si>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</si>
  <si>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</si>
  <si>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</si>
  <si>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</si>
  <si>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</si>
  <si>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</si>
  <si>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</si>
  <si>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</si>
  <si>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</si>
  <si>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</si>
  <si>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</si>
  <si>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</si>
  <si>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</si>
  <si>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</si>
  <si>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</si>
  <si>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</si>
  <si>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</si>
  <si>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</si>
  <si>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</si>
  <si>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</si>
  <si>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</si>
  <si>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</si>
  <si>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</si>
  <si>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</si>
  <si>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</si>
  <si>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</si>
  <si>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</si>
  <si>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</si>
  <si>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</si>
  <si>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</si>
  <si>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</si>
  <si>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</si>
  <si>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</si>
  <si>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</si>
  <si>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</si>
  <si>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</si>
  <si>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</si>
  <si>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</si>
  <si>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</si>
  <si>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</si>
  <si>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</si>
  <si>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</si>
  <si>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</si>
  <si>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</si>
  <si>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</si>
  <si>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</si>
  <si>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</si>
  <si>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</si>
  <si>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</si>
  <si>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</si>
  <si>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</si>
  <si>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</si>
  <si>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</si>
  <si>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</si>
  <si>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</si>
  <si>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</si>
  <si>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</si>
  <si>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</si>
  <si>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</si>
  <si>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</si>
  <si>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</si>
  <si>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</si>
  <si>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</si>
  <si>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</si>
  <si>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</si>
  <si>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</si>
  <si>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</si>
  <si>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</si>
  <si>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</si>
  <si>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</si>
  <si>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</si>
  <si>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</si>
  <si>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</si>
  <si>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</si>
  <si>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</si>
  <si>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</si>
  <si>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</si>
  <si>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</si>
  <si>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</si>
  <si>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</si>
  <si>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</si>
  <si>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</si>
  <si>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</si>
  <si>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</si>
  <si>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</si>
  <si>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</si>
  <si>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</si>
  <si>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</si>
  <si>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</si>
  <si>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</si>
  <si>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</si>
  <si>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</si>
  <si>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</si>
  <si>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</si>
  <si>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</si>
  <si>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</si>
  <si>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</si>
  <si>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</si>
  <si>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</si>
  <si>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</si>
  <si>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</si>
  <si>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</si>
  <si>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</si>
  <si>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</si>
  <si>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</si>
  <si>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</si>
  <si>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</si>
  <si>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</si>
  <si>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</si>
  <si>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</si>
  <si>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</si>
  <si>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</si>
  <si>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</si>
  <si>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</si>
  <si>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</si>
  <si>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</si>
  <si>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</si>
  <si>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</si>
  <si>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</si>
  <si>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</si>
  <si>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</si>
  <si>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</si>
  <si>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</si>
  <si>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</si>
  <si>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</si>
  <si>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</si>
  <si>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</si>
  <si>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</si>
  <si>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</si>
  <si>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</si>
  <si>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</si>
  <si>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</si>
  <si>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</si>
  <si>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</si>
  <si>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</si>
  <si>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</si>
  <si>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</si>
  <si>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</si>
  <si>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</si>
  <si>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</si>
  <si>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</si>
  <si>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</si>
  <si>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</si>
  <si>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</si>
  <si>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</si>
  <si>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</si>
  <si>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</si>
  <si>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</si>
  <si>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</si>
  <si>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</si>
  <si>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</si>
  <si>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</si>
  <si>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</si>
  <si>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</si>
  <si>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</si>
  <si>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</si>
  <si>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</si>
  <si>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</si>
  <si>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</si>
  <si>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</si>
  <si>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</si>
  <si>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</si>
  <si>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</si>
  <si>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</si>
  <si>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</si>
  <si>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</si>
  <si>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</si>
  <si>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</si>
  <si>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</si>
  <si>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</si>
  <si>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</si>
  <si>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</si>
  <si>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</si>
  <si>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</si>
  <si>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</si>
  <si>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</si>
  <si>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</si>
  <si>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</si>
  <si>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</si>
  <si>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</si>
  <si>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</si>
  <si>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</si>
  <si>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</si>
  <si>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</si>
  <si>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</si>
  <si>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</si>
  <si>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</si>
  <si>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</si>
  <si>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</si>
  <si>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</si>
  <si>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</si>
  <si>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</si>
  <si>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</si>
  <si>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</si>
  <si>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</si>
  <si>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</si>
  <si>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</si>
  <si>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</si>
  <si>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</si>
  <si>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</si>
  <si>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</si>
  <si>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</si>
  <si>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</si>
  <si>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</si>
  <si>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</si>
  <si>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</si>
  <si>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</si>
  <si>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</si>
  <si>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</si>
  <si>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</si>
  <si>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</si>
  <si>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</si>
  <si>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</si>
  <si>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</si>
  <si>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</si>
  <si>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</si>
  <si>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</si>
  <si>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</si>
  <si>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</si>
  <si>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</si>
  <si>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</si>
  <si>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</si>
  <si>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</si>
  <si>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</si>
  <si>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</si>
  <si>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</si>
  <si>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</si>
  <si>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</si>
  <si>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</si>
  <si>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</si>
  <si>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</si>
  <si>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</si>
  <si>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</si>
  <si>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</si>
  <si>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</si>
  <si>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</si>
  <si>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</si>
  <si>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</si>
  <si>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</si>
  <si>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</si>
  <si>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</si>
  <si>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</si>
  <si>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</si>
  <si>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</si>
  <si>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</si>
  <si>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</si>
  <si>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</si>
  <si>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</si>
  <si>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</si>
  <si>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</si>
  <si>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</si>
  <si>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</si>
  <si>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</si>
  <si>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</si>
  <si>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</si>
  <si>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</si>
  <si>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</si>
  <si>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</si>
  <si>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</si>
  <si>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</si>
  <si>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</si>
  <si>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</si>
  <si>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</si>
  <si>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</si>
  <si>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</si>
  <si>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</si>
  <si>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</si>
  <si>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</si>
  <si>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</si>
  <si>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</si>
  <si>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</si>
  <si>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</si>
  <si>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</si>
  <si>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</si>
  <si>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</si>
  <si>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</si>
  <si>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</si>
  <si>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</si>
  <si>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</si>
  <si>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</si>
  <si>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</si>
  <si>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</si>
  <si>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</si>
  <si>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</si>
  <si>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</si>
  <si>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</si>
  <si>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</si>
  <si>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</si>
  <si>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</si>
  <si>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</si>
  <si>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</si>
  <si>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</si>
  <si>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</si>
  <si>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</si>
  <si>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</si>
  <si>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</si>
  <si>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</si>
  <si>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</si>
  <si>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</si>
  <si>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</si>
  <si>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</si>
  <si>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</si>
  <si>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</si>
  <si>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</si>
  <si>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</si>
  <si>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</si>
  <si>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</si>
  <si>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</si>
  <si>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</si>
  <si>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</si>
  <si>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</si>
  <si>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</si>
  <si>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</si>
  <si>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</si>
  <si>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</si>
  <si>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</si>
  <si>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</si>
  <si>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</si>
  <si>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</si>
  <si>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</si>
  <si>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</si>
  <si>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</si>
  <si>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</si>
  <si>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</si>
  <si>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</si>
  <si>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</si>
  <si>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</si>
  <si>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</si>
  <si>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</si>
  <si>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</si>
  <si>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</si>
  <si>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</si>
  <si>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</si>
  <si>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</si>
  <si>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</si>
  <si>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</si>
  <si>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</si>
  <si>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</si>
  <si>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</si>
  <si>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</si>
  <si>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</si>
  <si>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</si>
  <si>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</si>
  <si>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</si>
  <si>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</si>
  <si>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</si>
  <si>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</si>
  <si>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</si>
  <si>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</si>
  <si>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</si>
  <si>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</si>
  <si>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</si>
  <si>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</si>
  <si>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</si>
  <si>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</si>
  <si>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</si>
  <si>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</si>
  <si>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</si>
  <si>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</si>
  <si>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</si>
  <si>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</si>
  <si>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</si>
  <si>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</si>
  <si>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</si>
  <si>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</si>
  <si>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</si>
  <si>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</si>
  <si>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</si>
  <si>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</si>
  <si>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</si>
  <si>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</si>
  <si>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</si>
  <si>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</si>
  <si>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</si>
  <si>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</si>
  <si>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</si>
  <si>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</si>
  <si>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</si>
  <si>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</si>
  <si>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</si>
  <si>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</si>
  <si>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</si>
  <si>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</si>
  <si>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</si>
  <si>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</si>
  <si>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</si>
  <si>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</si>
  <si>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</si>
  <si>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</si>
  <si>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</si>
  <si>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</si>
  <si>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</si>
  <si>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</si>
  <si>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</si>
  <si>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</si>
  <si>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</si>
  <si>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</si>
  <si>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</si>
  <si>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</si>
  <si>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</si>
  <si>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</si>
  <si>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</si>
  <si>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</si>
  <si>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</si>
  <si>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</si>
  <si>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</si>
  <si>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</si>
  <si>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</si>
  <si>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</si>
  <si>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</si>
  <si>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</si>
  <si>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</si>
  <si>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</si>
  <si>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</si>
  <si>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</si>
  <si>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</si>
  <si>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</si>
  <si>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</si>
  <si>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</si>
  <si>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</si>
  <si>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</si>
  <si>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</si>
  <si>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</si>
  <si>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</si>
  <si>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</si>
  <si>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</si>
  <si>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</si>
  <si>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</si>
  <si>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</si>
  <si>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</si>
  <si>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</si>
  <si>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</si>
  <si>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</si>
  <si>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</si>
  <si>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</si>
  <si>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</si>
  <si>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</si>
  <si>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</si>
  <si>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</si>
  <si>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</si>
  <si>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</si>
  <si>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</si>
  <si>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</si>
  <si>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</si>
  <si>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</si>
  <si>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</si>
  <si>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</si>
  <si>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</si>
  <si>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</si>
  <si>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</si>
  <si>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</si>
  <si>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</si>
  <si>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</si>
  <si>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</si>
  <si>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</si>
  <si>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</si>
  <si>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</si>
  <si>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</si>
  <si>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</si>
  <si>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</si>
  <si>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</si>
  <si>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</si>
  <si>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</si>
  <si>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</si>
  <si>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</si>
  <si>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</si>
  <si>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</si>
  <si>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</si>
  <si>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</si>
  <si>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</si>
  <si>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</si>
  <si>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</si>
  <si>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</si>
  <si>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</si>
  <si>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</si>
  <si>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</si>
  <si>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</si>
  <si>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</si>
  <si>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</si>
  <si>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</si>
  <si>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</si>
  <si>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</si>
  <si>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</si>
  <si>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</si>
  <si>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</si>
  <si>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</si>
  <si>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</si>
  <si>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</si>
  <si>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</si>
  <si>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</si>
  <si>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</si>
  <si>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</si>
  <si>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</si>
  <si>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</si>
  <si>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</si>
  <si>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</si>
  <si>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</si>
  <si>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</si>
  <si>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</si>
  <si>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</si>
  <si>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</si>
  <si>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</si>
  <si>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</si>
  <si>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</si>
  <si>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</si>
  <si>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</si>
  <si>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</si>
  <si>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</si>
  <si>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</si>
  <si>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</si>
  <si>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</si>
  <si>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</si>
  <si>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</si>
  <si>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</si>
  <si>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</si>
  <si>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</si>
  <si>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</si>
  <si>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</si>
  <si>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</si>
  <si>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</si>
  <si>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</si>
  <si>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</si>
  <si>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</si>
  <si>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</si>
  <si>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</si>
  <si>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</si>
  <si>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</si>
  <si>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</si>
  <si>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</si>
  <si>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</si>
  <si>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</si>
  <si>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</si>
  <si>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</si>
  <si>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</si>
  <si>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</si>
  <si>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</si>
  <si>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</si>
  <si>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</si>
  <si>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</si>
  <si>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</si>
  <si>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</si>
  <si>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</si>
  <si>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</si>
  <si>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</si>
  <si>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</si>
  <si>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</si>
  <si>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</si>
  <si>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</si>
  <si>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</si>
  <si>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</si>
  <si>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</si>
  <si>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</si>
  <si>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</si>
  <si>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</si>
  <si>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</si>
  <si>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</si>
  <si>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</si>
  <si>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</si>
  <si>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</si>
  <si>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</si>
  <si>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</si>
  <si>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</si>
  <si>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</si>
  <si>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</si>
  <si>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</si>
  <si>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</si>
  <si>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</si>
  <si>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</si>
  <si>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</si>
  <si>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</si>
  <si>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</si>
  <si>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</si>
  <si>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</si>
  <si>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</si>
  <si>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</si>
  <si>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</si>
  <si>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</si>
  <si>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</si>
  <si>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</si>
  <si>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</si>
  <si>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</si>
  <si>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</si>
  <si>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</si>
  <si>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</si>
  <si>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</si>
  <si>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</si>
  <si>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</si>
  <si>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</si>
  <si>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</si>
  <si>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</si>
  <si>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</si>
  <si>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</si>
  <si>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</si>
  <si>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</si>
  <si>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</si>
  <si>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</si>
  <si>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</si>
  <si>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</si>
  <si>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</si>
  <si>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</si>
  <si>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</si>
  <si>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</si>
  <si>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</si>
  <si>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</si>
  <si>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</si>
  <si>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</si>
  <si>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</si>
  <si>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</si>
  <si>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</si>
  <si>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</si>
  <si>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</si>
  <si>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</si>
  <si>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</si>
  <si>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</si>
  <si>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</si>
  <si>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</si>
  <si>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</si>
  <si>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</si>
  <si>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</si>
  <si>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</si>
  <si>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</si>
  <si>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</si>
  <si>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</si>
  <si>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</si>
  <si>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</si>
  <si>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</si>
  <si>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</si>
  <si>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</si>
  <si>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</si>
  <si>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</si>
  <si>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</si>
  <si>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</si>
  <si>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</si>
  <si>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</si>
  <si>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</si>
  <si>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</si>
  <si>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</si>
  <si>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</si>
  <si>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</si>
  <si>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</si>
  <si>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</si>
  <si>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</si>
  <si>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</si>
  <si>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</si>
  <si>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</si>
  <si>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</si>
  <si>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</si>
  <si>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</si>
  <si>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</si>
  <si>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</si>
  <si>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</si>
  <si>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</si>
  <si>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</si>
  <si>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</si>
  <si>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</si>
  <si>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</si>
  <si>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</si>
  <si>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</si>
  <si>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</si>
  <si>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</si>
  <si>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</si>
  <si>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</si>
  <si>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</si>
  <si>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</si>
  <si>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</si>
  <si>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</si>
  <si>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</si>
  <si>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</si>
  <si>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</si>
  <si>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</si>
  <si>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</si>
  <si>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</si>
  <si>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</si>
  <si>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</si>
  <si>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</si>
  <si>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</si>
  <si>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</si>
  <si>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</si>
  <si>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</si>
  <si>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</si>
  <si>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</si>
  <si>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</si>
  <si>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</si>
  <si>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</si>
  <si>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</si>
  <si>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</si>
  <si>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</si>
  <si>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</si>
  <si>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</si>
  <si>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</si>
  <si>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</si>
  <si>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</si>
  <si>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</si>
  <si>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</si>
  <si>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</si>
  <si>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</si>
  <si>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</si>
  <si>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</si>
  <si>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</si>
  <si>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</si>
  <si>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</si>
  <si>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</si>
  <si>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</si>
  <si>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</si>
  <si>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</si>
  <si>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</si>
  <si>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</si>
  <si>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</si>
  <si>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</si>
  <si>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</si>
  <si>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</si>
  <si>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</si>
  <si>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</si>
  <si>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</si>
  <si>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</si>
  <si>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</si>
  <si>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</si>
  <si>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</si>
  <si>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</si>
  <si>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</si>
  <si>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</si>
  <si>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</si>
  <si>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</si>
  <si>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</si>
  <si>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</si>
  <si>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</si>
  <si>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</si>
  <si>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</si>
  <si>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</si>
  <si>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</si>
  <si>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</si>
  <si>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</si>
  <si>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</si>
  <si>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</si>
  <si>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</si>
  <si>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</si>
  <si>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</si>
  <si>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</si>
  <si>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</si>
  <si>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</si>
  <si>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</si>
  <si>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</si>
  <si>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</si>
  <si>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</si>
  <si>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</si>
  <si>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</si>
  <si>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</si>
  <si>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</si>
  <si>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</si>
  <si>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</si>
  <si>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</si>
  <si>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</si>
  <si>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</si>
  <si>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</si>
  <si>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</si>
  <si>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</si>
  <si>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</si>
  <si>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</si>
  <si>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</si>
  <si>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</si>
  <si>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</si>
  <si>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</si>
  <si>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</si>
  <si>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</si>
  <si>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</si>
  <si>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</si>
  <si>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</si>
  <si>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</si>
  <si>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</si>
  <si>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</si>
  <si>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</si>
  <si>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</si>
  <si>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</si>
  <si>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</si>
  <si>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</si>
  <si>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</si>
  <si>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</si>
  <si>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</si>
  <si>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</si>
  <si>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</si>
  <si>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</si>
  <si>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</si>
  <si>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</si>
  <si>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</si>
  <si>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</si>
  <si>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</si>
  <si>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</si>
  <si>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</si>
  <si>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</si>
  <si>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</si>
  <si>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</si>
  <si>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</si>
  <si>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</si>
  <si>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</si>
  <si>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</si>
  <si>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</si>
  <si>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</si>
  <si>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</si>
  <si>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</si>
  <si>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</si>
  <si>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</si>
  <si>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</si>
  <si>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</si>
  <si>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</si>
  <si>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</si>
  <si>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</si>
  <si>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</si>
  <si>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</si>
  <si>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</si>
  <si>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</si>
  <si>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</si>
  <si>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</si>
  <si>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</si>
  <si>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</si>
  <si>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</si>
  <si>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</si>
  <si>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</si>
  <si>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</si>
  <si>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</si>
  <si>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</si>
  <si>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</si>
  <si>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</si>
  <si>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</si>
  <si>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</si>
  <si>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</si>
  <si>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</si>
  <si>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</si>
  <si>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</si>
  <si>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</si>
  <si>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</si>
  <si>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</si>
  <si>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</si>
  <si>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</si>
  <si>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</si>
  <si>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</si>
  <si>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</si>
  <si>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</si>
  <si>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</si>
  <si>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</si>
  <si>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</si>
  <si>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</si>
  <si>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</si>
  <si>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</si>
  <si>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</si>
  <si>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</si>
  <si>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</si>
  <si>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</si>
  <si>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</si>
  <si>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</si>
  <si>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</si>
  <si>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</si>
  <si>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</si>
  <si>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</si>
  <si>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</si>
  <si>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</si>
  <si>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</si>
  <si>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</si>
  <si>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</si>
  <si>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</si>
  <si>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</si>
  <si>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</si>
  <si>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</si>
  <si>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</si>
  <si>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</si>
  <si>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</si>
  <si>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</si>
  <si>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</si>
  <si>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</si>
  <si>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</si>
  <si>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</si>
  <si>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</si>
  <si>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</si>
  <si>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</si>
  <si>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</si>
  <si>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</si>
  <si>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</si>
  <si>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</si>
  <si>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</si>
  <si>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</si>
  <si>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</si>
  <si>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</si>
  <si>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</si>
  <si>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</si>
  <si>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</si>
  <si>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</si>
  <si>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</si>
  <si>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</si>
  <si>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</si>
  <si>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</si>
  <si>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</si>
  <si>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</si>
  <si>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</si>
  <si>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</si>
  <si>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</si>
  <si>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</si>
  <si>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</si>
  <si>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</si>
  <si>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</si>
  <si>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</si>
  <si>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</si>
  <si>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</si>
  <si>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</si>
  <si>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</si>
  <si>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</si>
  <si>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</si>
  <si>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</si>
  <si>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</si>
  <si>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</si>
  <si>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</si>
  <si>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</si>
  <si>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</si>
  <si>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</si>
  <si>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</si>
  <si>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</si>
  <si>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</si>
  <si>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</si>
  <si>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</si>
  <si>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</si>
  <si>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</si>
  <si>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</si>
  <si>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</si>
  <si>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</si>
  <si>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</si>
  <si>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</si>
  <si>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</si>
  <si>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</si>
  <si>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</si>
  <si>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</si>
  <si>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</si>
  <si>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</si>
  <si>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</si>
  <si>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</si>
  <si>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</si>
  <si>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</si>
  <si>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</si>
  <si>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</si>
  <si>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</si>
  <si>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</si>
  <si>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</si>
  <si>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</si>
  <si>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</si>
  <si>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</si>
  <si>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</si>
  <si>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</si>
  <si>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</si>
  <si>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</si>
  <si>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</si>
  <si>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</si>
  <si>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</si>
  <si>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</si>
  <si>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</si>
  <si>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</si>
  <si>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</si>
  <si>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</si>
  <si>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</si>
  <si>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</si>
  <si>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</si>
  <si>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</si>
  <si>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</si>
  <si>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</si>
  <si>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</si>
  <si>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</si>
  <si>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</si>
  <si>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</si>
  <si>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</si>
  <si>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</si>
  <si>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</si>
  <si>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</si>
  <si>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</si>
  <si>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</si>
  <si>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</si>
  <si>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</si>
  <si>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</si>
  <si>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</si>
  <si>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</si>
  <si>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</si>
  <si>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</si>
  <si>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</si>
  <si>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</si>
  <si>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</si>
  <si>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</si>
  <si>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</si>
  <si>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</si>
  <si>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</si>
  <si>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</si>
  <si>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</si>
  <si>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</si>
  <si>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</si>
  <si>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</si>
  <si>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</si>
  <si>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</si>
  <si>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</si>
  <si>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</si>
  <si>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</si>
  <si>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</si>
  <si>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</si>
  <si>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</si>
  <si>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</si>
  <si>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</si>
  <si>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</si>
  <si>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</si>
  <si>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</si>
  <si>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</si>
  <si>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</si>
  <si>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</si>
  <si>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</si>
  <si>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</si>
  <si>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</si>
  <si>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</si>
  <si>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</si>
  <si>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</si>
  <si>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</si>
  <si>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</si>
  <si>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</si>
  <si>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</si>
  <si>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</si>
  <si>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</si>
  <si>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</si>
  <si>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</si>
  <si>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</si>
  <si>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</si>
  <si>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</si>
  <si>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</si>
  <si>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</si>
  <si>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</si>
  <si>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</si>
  <si>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</si>
  <si>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</si>
  <si>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</si>
  <si>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</si>
  <si>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</si>
  <si>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</si>
  <si>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</si>
  <si>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</si>
  <si>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</si>
  <si>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</si>
  <si>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</si>
  <si>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</si>
  <si>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</si>
  <si>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</si>
  <si>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</si>
  <si>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</si>
  <si>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</si>
  <si>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</si>
  <si>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</si>
  <si>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</si>
  <si>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</si>
  <si>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</si>
  <si>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</si>
  <si>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</si>
  <si>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</si>
  <si>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</si>
  <si>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</si>
  <si>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</si>
  <si>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</si>
  <si>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</si>
  <si>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</si>
  <si>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</si>
  <si>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</si>
  <si>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</si>
  <si>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</si>
  <si>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</si>
  <si>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</si>
  <si>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</si>
  <si>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</si>
  <si>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</si>
  <si>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</si>
  <si>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</si>
  <si>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</si>
  <si>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</si>
  <si>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</si>
  <si>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</si>
  <si>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</si>
  <si>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</si>
  <si>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</si>
  <si>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</si>
  <si>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</si>
  <si>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</si>
  <si>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</si>
  <si>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</si>
  <si>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</si>
  <si>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</si>
  <si>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</si>
  <si>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</si>
  <si>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</si>
  <si>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</si>
  <si>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</si>
  <si>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</si>
  <si>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</si>
  <si>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</si>
  <si>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</si>
  <si>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</si>
  <si>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</si>
  <si>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</si>
  <si>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</si>
  <si>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</si>
  <si>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</si>
  <si>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</si>
  <si>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</si>
  <si>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</si>
  <si>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</si>
  <si>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</si>
  <si>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</si>
  <si>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</si>
  <si>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</si>
  <si>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</si>
  <si>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</si>
  <si>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</si>
  <si>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</si>
  <si>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</si>
  <si>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</si>
  <si>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</si>
  <si>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</si>
  <si>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</si>
  <si>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</si>
  <si>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</si>
  <si>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</si>
  <si>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</si>
  <si>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</si>
  <si>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</si>
  <si>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</si>
  <si>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</si>
  <si>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</si>
  <si>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</si>
  <si>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</si>
  <si>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</si>
  <si>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</si>
  <si>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</si>
  <si>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</si>
  <si>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</si>
  <si>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</si>
  <si>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</si>
  <si>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</si>
  <si>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</si>
  <si>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</si>
  <si>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</si>
  <si>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</si>
  <si>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</si>
  <si>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</si>
  <si>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</si>
  <si>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</si>
  <si>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</si>
  <si>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</si>
  <si>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</si>
  <si>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</si>
  <si>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</si>
  <si>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</si>
  <si>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</si>
  <si>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</si>
  <si>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</si>
  <si>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</si>
  <si>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</si>
  <si>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</si>
  <si>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</si>
  <si>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</si>
  <si>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</si>
  <si>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</si>
  <si>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</si>
  <si>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</si>
  <si>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</si>
  <si>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</si>
  <si>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</si>
  <si>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</si>
  <si>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</si>
  <si>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</si>
  <si>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</si>
  <si>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</si>
  <si>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</si>
  <si>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</si>
  <si>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</si>
  <si>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</si>
  <si>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</si>
  <si>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</si>
  <si>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</si>
  <si>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</si>
  <si>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</si>
  <si>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</si>
  <si>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</si>
  <si>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</si>
  <si>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</si>
  <si>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</si>
  <si>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</si>
  <si>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</si>
  <si>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</si>
  <si>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</si>
  <si>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</si>
  <si>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</si>
  <si>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</si>
  <si>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</si>
  <si>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</si>
  <si>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</si>
  <si>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</si>
  <si>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</si>
  <si>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</si>
  <si>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</si>
  <si>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</si>
  <si>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</si>
  <si>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</si>
  <si>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</si>
  <si>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</si>
  <si>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</si>
  <si>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</si>
  <si>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</si>
  <si>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</si>
  <si>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</si>
  <si>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</si>
  <si>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</si>
  <si>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</si>
  <si>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</si>
  <si>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</si>
  <si>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</si>
  <si>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</si>
  <si>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</si>
  <si>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</si>
  <si>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</si>
  <si>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</si>
  <si>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</si>
  <si>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</si>
  <si>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</si>
  <si>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</si>
  <si>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</si>
  <si>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</si>
  <si>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</si>
  <si>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</si>
  <si>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</si>
  <si>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</si>
  <si>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</si>
  <si>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</si>
  <si>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</si>
  <si>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</si>
  <si>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</si>
  <si>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</si>
  <si>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</si>
  <si>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</si>
  <si>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</si>
  <si>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</si>
  <si>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</si>
  <si>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</si>
  <si>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</si>
  <si>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</si>
  <si>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</si>
  <si>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</si>
  <si>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</si>
  <si>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</si>
  <si>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</si>
  <si>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</si>
  <si>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</si>
  <si>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</si>
  <si>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</si>
  <si>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</si>
  <si>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</si>
  <si>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</si>
  <si>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</si>
  <si>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</si>
  <si>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</si>
  <si>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</si>
  <si>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</si>
  <si>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</si>
  <si>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</si>
  <si>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</si>
  <si>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</si>
  <si>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</si>
  <si>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</si>
  <si>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</si>
  <si>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</si>
  <si>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</si>
  <si>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</si>
  <si>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</si>
  <si>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</si>
  <si>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</si>
  <si>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</si>
  <si>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</si>
  <si>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</si>
  <si>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</si>
  <si>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</si>
  <si>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</si>
  <si>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</si>
  <si>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</si>
  <si>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</si>
  <si>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</si>
  <si>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</si>
  <si>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</si>
  <si>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</si>
  <si>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</si>
  <si>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</si>
  <si>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</si>
  <si>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</si>
  <si>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</si>
  <si>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</si>
  <si>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</si>
  <si>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</si>
  <si>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</si>
  <si>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</si>
  <si>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</si>
  <si>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</si>
  <si>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</si>
  <si>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</si>
  <si>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</si>
  <si>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</si>
  <si>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</si>
  <si>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</si>
  <si>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</si>
  <si>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</si>
  <si>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</si>
  <si>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</si>
  <si>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</si>
  <si>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</si>
  <si>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</si>
  <si>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</si>
  <si>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</si>
  <si>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</si>
  <si>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</si>
  <si>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</si>
  <si>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</si>
  <si>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</si>
  <si>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</si>
  <si>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</si>
  <si>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</si>
  <si>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</si>
  <si>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</si>
  <si>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</si>
  <si>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</si>
  <si>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</si>
  <si>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</si>
  <si>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</si>
  <si>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</si>
  <si>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</si>
  <si>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</si>
  <si>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</si>
  <si>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</si>
  <si>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</si>
  <si>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</si>
  <si>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</si>
  <si>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</si>
  <si>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</si>
  <si>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</si>
  <si>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</si>
  <si>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</si>
  <si>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</si>
  <si>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</si>
  <si>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</si>
  <si>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</si>
  <si>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</si>
  <si>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</si>
  <si>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</si>
  <si>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</si>
  <si>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</si>
  <si>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</si>
  <si>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</si>
  <si>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</si>
  <si>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</si>
  <si>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</si>
  <si>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</si>
  <si>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</si>
  <si>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</si>
  <si>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</si>
  <si>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</si>
  <si>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</si>
  <si>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</si>
  <si>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</si>
  <si>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</si>
  <si>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</si>
  <si>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</si>
  <si>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</si>
  <si>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</si>
  <si>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</si>
  <si>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</si>
  <si>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</si>
  <si>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</si>
  <si>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</si>
  <si>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</si>
  <si>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</si>
  <si>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</si>
  <si>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</si>
  <si>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</si>
  <si>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</si>
  <si>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</si>
  <si>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</si>
  <si>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</si>
  <si>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</si>
  <si>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</si>
  <si>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</si>
  <si>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</si>
  <si>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</si>
  <si>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</si>
  <si>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</si>
  <si>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</si>
  <si>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</si>
  <si>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</si>
  <si>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</si>
  <si>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</si>
  <si>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</si>
  <si>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</si>
  <si>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</si>
  <si>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</si>
  <si>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</si>
  <si>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</si>
  <si>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</si>
  <si>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</si>
  <si>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</si>
  <si>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</si>
  <si>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</si>
  <si>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</si>
  <si>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</si>
  <si>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</si>
  <si>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</si>
  <si>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</si>
  <si>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</si>
  <si>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</si>
  <si>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</si>
  <si>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</si>
  <si>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</si>
  <si>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</si>
  <si>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</si>
  <si>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</si>
  <si>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</si>
  <si>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</si>
  <si>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</si>
  <si>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</si>
  <si>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</si>
  <si>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</si>
  <si>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</si>
  <si>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</si>
  <si>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</si>
  <si>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</si>
  <si>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</si>
  <si>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</si>
  <si>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</si>
  <si>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</si>
  <si>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</si>
  <si>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</si>
  <si>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</si>
  <si>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</si>
  <si>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</si>
  <si>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</si>
  <si>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</si>
  <si>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</si>
  <si>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</si>
  <si>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</si>
  <si>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</si>
  <si>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</si>
  <si>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</si>
  <si>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</si>
  <si>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</si>
  <si>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</si>
  <si>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</si>
  <si>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</si>
  <si>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</si>
  <si>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</si>
  <si>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</si>
  <si>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</si>
  <si>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</si>
  <si>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</si>
  <si>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</si>
  <si>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</si>
  <si>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</si>
  <si>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</si>
  <si>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</si>
  <si>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</si>
  <si>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</si>
  <si>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</si>
  <si>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</si>
  <si>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</si>
  <si>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</si>
  <si>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</si>
  <si>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</si>
  <si>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</si>
  <si>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</si>
  <si>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</si>
  <si>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</si>
  <si>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</si>
  <si>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</si>
  <si>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</si>
  <si>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</si>
  <si>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</si>
  <si>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</si>
  <si>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</si>
  <si>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</si>
  <si>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</si>
  <si>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</si>
  <si>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</si>
  <si>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</si>
  <si>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</si>
  <si>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</si>
  <si>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</si>
  <si>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</si>
  <si>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</si>
  <si>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</si>
  <si>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</si>
  <si>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</si>
  <si>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</si>
  <si>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</si>
  <si>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</si>
  <si>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</si>
  <si>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</si>
  <si>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</si>
  <si>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</si>
  <si>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</si>
  <si>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</si>
  <si>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</si>
  <si>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</si>
  <si>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</si>
  <si>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</si>
  <si>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</si>
  <si>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</si>
  <si>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</si>
  <si>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</si>
  <si>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</si>
  <si>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</si>
  <si>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</si>
  <si>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</si>
  <si>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</si>
  <si>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</si>
  <si>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</si>
  <si>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</si>
  <si>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</si>
  <si>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</si>
  <si>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</si>
  <si>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</si>
  <si>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</si>
  <si>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</si>
  <si>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</si>
  <si>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</si>
  <si>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</si>
  <si>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</si>
  <si>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</si>
  <si>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</si>
  <si>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</si>
  <si>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</si>
  <si>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</si>
  <si>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</si>
  <si>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</si>
  <si>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</si>
  <si>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</si>
  <si>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</si>
  <si>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</si>
  <si>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</si>
  <si>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</si>
  <si>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</si>
  <si>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</si>
  <si>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</si>
  <si>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</si>
  <si>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</si>
  <si>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</si>
  <si>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</si>
  <si>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</si>
  <si>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</si>
  <si>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</si>
  <si>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</si>
  <si>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</si>
  <si>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</si>
  <si>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</si>
  <si>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</si>
  <si>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</si>
  <si>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</si>
  <si>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</si>
  <si>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</si>
  <si>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</si>
  <si>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</si>
  <si>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</si>
  <si>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</si>
  <si>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</si>
  <si>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</si>
  <si>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</si>
  <si>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</si>
  <si>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</si>
  <si>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</si>
  <si>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</si>
  <si>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</si>
  <si>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</si>
  <si>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</si>
  <si>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</si>
  <si>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</si>
  <si>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</si>
  <si>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</si>
  <si>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</si>
  <si>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</si>
  <si>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</si>
  <si>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</si>
  <si>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</si>
  <si>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</si>
  <si>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</si>
  <si>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</si>
  <si>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</si>
  <si>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</si>
  <si>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</si>
  <si>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</si>
  <si>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</si>
  <si>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</si>
  <si>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</si>
  <si>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</si>
  <si>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</si>
  <si>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</si>
  <si>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</si>
  <si>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</si>
  <si>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</si>
  <si>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</si>
  <si>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</si>
  <si>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</si>
  <si>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</si>
  <si>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</si>
  <si>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</si>
  <si>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</si>
  <si>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</si>
  <si>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</si>
  <si>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</si>
  <si>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</si>
  <si>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</si>
  <si>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</si>
  <si>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</si>
  <si>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</si>
  <si>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</si>
  <si>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</si>
  <si>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</si>
  <si>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</si>
  <si>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</si>
  <si>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</si>
  <si>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</si>
  <si>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</si>
  <si>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</si>
  <si>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</si>
  <si>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</si>
  <si>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</si>
  <si>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</si>
  <si>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</si>
  <si>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</si>
  <si>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</si>
  <si>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</si>
  <si>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</si>
  <si>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</si>
  <si>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</si>
  <si>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</si>
  <si>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</si>
  <si>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</si>
  <si>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</si>
  <si>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</si>
  <si>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</si>
  <si>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</si>
  <si>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</si>
  <si>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</si>
  <si>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</si>
  <si>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</si>
  <si>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</si>
  <si>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</si>
  <si>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</si>
  <si>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</si>
  <si>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</si>
  <si>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</si>
  <si>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</si>
  <si>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</si>
  <si>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</si>
  <si>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</si>
  <si>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</si>
  <si>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</si>
  <si>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</si>
  <si>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</si>
  <si>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</si>
  <si>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</si>
  <si>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</si>
  <si>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</si>
  <si>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</si>
  <si>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</si>
  <si>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</si>
  <si>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</si>
  <si>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</si>
  <si>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</si>
  <si>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</si>
  <si>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</si>
  <si>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</si>
  <si>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</si>
  <si>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</si>
  <si>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</si>
  <si>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</si>
  <si>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</si>
  <si>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</si>
  <si>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</si>
  <si>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</si>
  <si>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</si>
  <si>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</si>
  <si>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</si>
  <si>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</si>
  <si>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</si>
  <si>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</si>
  <si>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</si>
  <si>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</si>
  <si>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</si>
  <si>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</si>
  <si>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</si>
  <si>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</si>
  <si>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</si>
  <si>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</si>
  <si>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</si>
  <si>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</si>
  <si>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</si>
  <si>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</si>
  <si>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</si>
  <si>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</si>
  <si>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</si>
  <si>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</si>
  <si>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</si>
  <si>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</si>
  <si>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</si>
  <si>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</si>
  <si>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</si>
  <si>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</si>
  <si>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</si>
  <si>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</si>
  <si>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</si>
  <si>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</si>
  <si>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</si>
  <si>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</si>
  <si>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</si>
  <si>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</si>
  <si>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</si>
  <si>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</si>
  <si>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</si>
  <si>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</si>
  <si>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</si>
  <si>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</si>
  <si>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</si>
  <si>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</si>
  <si>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</si>
  <si>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</si>
  <si>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</si>
  <si>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</si>
  <si>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</si>
  <si>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</si>
  <si>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</si>
  <si>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</si>
  <si>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</si>
  <si>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</si>
  <si>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</si>
  <si>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</si>
  <si>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</si>
  <si>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</si>
  <si>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</si>
  <si>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</si>
  <si>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</si>
  <si>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</si>
  <si>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</si>
  <si>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</si>
  <si>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</si>
  <si>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</si>
  <si>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</si>
  <si>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</si>
  <si>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</si>
  <si>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</si>
  <si>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</si>
  <si>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</si>
  <si>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</si>
  <si>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</si>
  <si>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</si>
  <si>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</si>
  <si>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</si>
  <si>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</si>
  <si>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</si>
  <si>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</si>
  <si>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</si>
  <si>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</si>
  <si>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</si>
  <si>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</si>
  <si>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</si>
  <si>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</si>
  <si>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</si>
  <si>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</si>
  <si>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</si>
  <si>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</si>
  <si>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</si>
  <si>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</si>
  <si>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</si>
  <si>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</si>
  <si>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</si>
  <si>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</si>
  <si>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</si>
  <si>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</si>
  <si>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</si>
  <si>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</si>
  <si>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</si>
  <si>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</si>
  <si>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</si>
  <si>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</si>
  <si>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</si>
  <si>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</si>
  <si>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</si>
  <si>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</si>
  <si>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</si>
  <si>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</si>
  <si>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</si>
  <si>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</si>
  <si>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</si>
  <si>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</si>
  <si>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</si>
  <si>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</si>
  <si>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</si>
  <si>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</si>
  <si>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</si>
  <si>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</si>
  <si>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</si>
  <si>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</si>
  <si>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</si>
  <si>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</si>
  <si>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</si>
  <si>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</si>
  <si>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</si>
  <si>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</si>
  <si>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</si>
  <si>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</si>
  <si>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</si>
  <si>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</si>
  <si>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</si>
  <si>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</si>
  <si>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</si>
  <si>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</si>
  <si>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</si>
  <si>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</si>
  <si>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</si>
  <si>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</si>
  <si>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</si>
  <si>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</si>
  <si>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</si>
  <si>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</si>
  <si>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</si>
  <si>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</si>
  <si>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</si>
  <si>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</si>
  <si>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</si>
  <si>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</si>
  <si>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</si>
  <si>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</si>
  <si>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</si>
  <si>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</si>
  <si>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</si>
  <si>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</si>
  <si>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</si>
  <si>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</si>
  <si>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</si>
  <si>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</si>
  <si>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</si>
  <si>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</si>
  <si>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</si>
  <si>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</si>
  <si>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</si>
  <si>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</si>
  <si>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</si>
  <si>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</si>
  <si>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</si>
  <si>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</si>
  <si>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</si>
  <si>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</si>
  <si>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</si>
  <si>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</si>
  <si>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</si>
  <si>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</si>
  <si>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</si>
  <si>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</si>
  <si>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</si>
  <si>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</si>
  <si>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</si>
  <si>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</si>
  <si>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</si>
  <si>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</si>
  <si>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</si>
  <si>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</si>
  <si>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</si>
  <si>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</si>
  <si>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</si>
  <si>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</si>
  <si>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</si>
  <si>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</si>
  <si>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</si>
  <si>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</si>
  <si>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</si>
  <si>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</si>
  <si>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</si>
  <si>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</si>
  <si>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</si>
  <si>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</si>
  <si>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</si>
  <si>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</si>
  <si>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</si>
  <si>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</si>
  <si>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</si>
  <si>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</si>
  <si>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</si>
  <si>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</si>
  <si>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</si>
  <si>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</si>
  <si>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</si>
  <si>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</si>
  <si>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</si>
  <si>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</si>
  <si>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</si>
  <si>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</si>
  <si>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</si>
  <si>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</si>
  <si>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</si>
  <si>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</si>
  <si>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</si>
  <si>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</si>
  <si>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</si>
  <si>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</si>
  <si>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</si>
  <si>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</si>
  <si>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</si>
  <si>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</si>
  <si>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</si>
  <si>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</si>
  <si>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</si>
  <si>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</si>
  <si>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</si>
  <si>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</si>
  <si>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</si>
  <si>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</si>
  <si>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</si>
  <si>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</si>
  <si>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</si>
  <si>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</si>
  <si>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</si>
  <si>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</si>
  <si>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</si>
  <si>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</si>
  <si>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</si>
  <si>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</si>
  <si>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</si>
  <si>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</si>
  <si>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</si>
  <si>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</si>
  <si>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</si>
  <si>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</si>
  <si>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</si>
  <si>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</si>
  <si>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</si>
  <si>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</si>
  <si>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</si>
  <si>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</si>
  <si>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</si>
  <si>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</si>
  <si>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</si>
  <si>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</si>
  <si>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</si>
  <si>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</si>
  <si>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</si>
  <si>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</si>
  <si>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</si>
  <si>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</si>
  <si>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</si>
  <si>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</si>
  <si>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</si>
  <si>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</si>
  <si>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</si>
  <si>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</si>
  <si>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</si>
  <si>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</si>
  <si>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</si>
  <si>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</si>
  <si>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</si>
  <si>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</si>
  <si>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</si>
  <si>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</si>
  <si>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</si>
  <si>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</si>
  <si>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</si>
  <si>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</si>
  <si>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</si>
  <si>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</si>
  <si>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</si>
  <si>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</si>
  <si>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</si>
  <si>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</si>
  <si>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</si>
  <si>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</si>
  <si>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</si>
  <si>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</si>
  <si>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</si>
  <si>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</si>
  <si>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</si>
  <si>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</si>
  <si>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</si>
  <si>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</si>
  <si>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</si>
  <si>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</si>
  <si>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</si>
  <si>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</si>
  <si>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</si>
  <si>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</si>
  <si>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</si>
  <si>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</si>
  <si>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</si>
  <si>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</si>
  <si>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</si>
  <si>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</si>
  <si>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</si>
  <si>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</si>
  <si>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</si>
  <si>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</si>
  <si>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</si>
  <si>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</si>
  <si>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</si>
  <si>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</si>
  <si>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</si>
  <si>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</si>
  <si>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</si>
  <si>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</si>
  <si>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</si>
  <si>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</si>
  <si>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</si>
  <si>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</si>
  <si>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</si>
  <si>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</si>
  <si>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</si>
  <si>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</si>
  <si>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</si>
  <si>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</si>
  <si>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</si>
  <si>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</si>
  <si>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</si>
  <si>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</si>
  <si>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</si>
  <si>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</si>
  <si>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</si>
  <si>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</si>
  <si>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</si>
  <si>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</si>
  <si>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</si>
  <si>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</si>
  <si>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</si>
  <si>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</si>
  <si>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</si>
  <si>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</si>
  <si>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</si>
  <si>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</si>
  <si>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</si>
  <si>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</si>
  <si>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</si>
  <si>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</si>
  <si>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</si>
  <si>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</si>
  <si>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</si>
  <si>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</si>
  <si>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</si>
  <si>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</si>
  <si>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</si>
  <si>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</si>
  <si>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</si>
  <si>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</si>
  <si>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</si>
  <si>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</si>
  <si>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</si>
  <si>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</si>
  <si>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</si>
  <si>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</si>
  <si>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</si>
  <si>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</si>
  <si>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</si>
  <si>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</si>
  <si>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</si>
  <si>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</si>
  <si>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</si>
  <si>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</si>
  <si>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</si>
  <si>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</si>
  <si>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</si>
  <si>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</si>
  <si>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</si>
  <si>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</si>
  <si>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</si>
  <si>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</si>
  <si>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</si>
  <si>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</si>
  <si>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</si>
  <si>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</si>
  <si>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</si>
  <si>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</si>
  <si>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</si>
  <si>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</si>
  <si>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</si>
  <si>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</si>
  <si>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</si>
  <si>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</si>
  <si>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</si>
  <si>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</si>
  <si>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</si>
  <si>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</si>
  <si>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</si>
  <si>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</si>
  <si>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</si>
  <si>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</si>
  <si>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</si>
  <si>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</si>
  <si>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</si>
  <si>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</si>
  <si>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</si>
  <si>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</si>
  <si>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</si>
  <si>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</si>
  <si>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</si>
  <si>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</si>
  <si>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</si>
  <si>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</si>
  <si>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</si>
  <si>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</si>
  <si>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</si>
  <si>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</si>
  <si>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</si>
  <si>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</si>
  <si>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</si>
  <si>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</si>
  <si>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</si>
  <si>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</si>
  <si>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</si>
  <si>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</si>
  <si>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</si>
  <si>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</si>
  <si>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</si>
  <si>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</si>
  <si>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</si>
  <si>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</si>
  <si>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</si>
  <si>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</si>
  <si>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</si>
  <si>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</si>
  <si>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</si>
  <si>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</si>
  <si>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</si>
  <si>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</si>
  <si>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</si>
  <si>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</si>
  <si>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</si>
  <si>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</si>
  <si>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</si>
  <si>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</si>
  <si>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</si>
  <si>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</si>
  <si>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</si>
  <si>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</si>
  <si>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</si>
  <si>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</si>
  <si>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</si>
  <si>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</si>
  <si>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</si>
  <si>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</si>
  <si>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</si>
  <si>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</si>
  <si>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</si>
  <si>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</si>
  <si>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</si>
  <si>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</si>
  <si>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</si>
  <si>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</si>
  <si>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</si>
  <si>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</si>
  <si>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</si>
  <si>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</si>
  <si>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</si>
  <si>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</si>
  <si>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</si>
  <si>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</si>
  <si>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</si>
  <si>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</si>
  <si>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</si>
  <si>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</si>
  <si>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</si>
  <si>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</si>
  <si>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</si>
  <si>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</si>
  <si>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</si>
  <si>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</si>
  <si>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</si>
  <si>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</si>
  <si>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</si>
  <si>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</si>
  <si>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</si>
  <si>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</si>
  <si>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</si>
  <si>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</si>
  <si>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</si>
  <si>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</si>
  <si>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</si>
  <si>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</si>
  <si>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</si>
  <si>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</si>
  <si>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</si>
  <si>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</si>
  <si>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</si>
  <si>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</si>
  <si>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</si>
  <si>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</si>
  <si>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</si>
  <si>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</si>
  <si>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</si>
  <si>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</si>
  <si>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</si>
  <si>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</si>
  <si>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</si>
  <si>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</si>
  <si>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</si>
  <si>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</si>
  <si>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</si>
  <si>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</si>
  <si>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</si>
  <si>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</si>
  <si>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</si>
  <si>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</si>
  <si>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</si>
  <si>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</si>
  <si>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</si>
  <si>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</si>
  <si>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</si>
  <si>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</si>
  <si>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</si>
  <si>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</si>
  <si>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</si>
  <si>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</si>
  <si>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</si>
  <si>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</si>
  <si>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</si>
  <si>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</si>
  <si>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</si>
  <si>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</si>
  <si>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</si>
  <si>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</si>
  <si>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</si>
  <si>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</si>
  <si>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</si>
  <si>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</si>
  <si>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</si>
  <si>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</si>
  <si>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</si>
  <si>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</si>
  <si>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</si>
  <si>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</si>
  <si>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</si>
  <si>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</si>
  <si>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</si>
  <si>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</si>
  <si>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</si>
  <si>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</si>
  <si>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</si>
  <si>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</si>
  <si>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</si>
  <si>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</si>
  <si>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</si>
  <si>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</si>
  <si>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</si>
  <si>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</si>
  <si>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</si>
  <si>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</si>
  <si>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</si>
  <si>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</si>
  <si>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</si>
  <si>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</si>
  <si>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</si>
  <si>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</si>
  <si>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</si>
  <si>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</si>
  <si>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</si>
  <si>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</si>
  <si>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</si>
  <si>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</si>
  <si>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</si>
  <si>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</si>
  <si>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</si>
  <si>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</si>
  <si>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</si>
  <si>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</si>
  <si>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</si>
  <si>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</si>
  <si>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</si>
  <si>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</si>
  <si>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</si>
  <si>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</si>
  <si>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</si>
  <si>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</si>
  <si>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</si>
  <si>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</si>
  <si>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</si>
  <si>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</si>
  <si>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</si>
  <si>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</si>
  <si>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</si>
  <si>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</si>
  <si>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</si>
  <si>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</si>
  <si>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</si>
  <si>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</si>
  <si>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</si>
  <si>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</si>
  <si>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</si>
  <si>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</si>
  <si>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</si>
  <si>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</si>
  <si>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</si>
  <si>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</si>
  <si>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</si>
  <si>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</si>
  <si>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</si>
  <si>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</si>
  <si>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</si>
  <si>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</si>
  <si>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</si>
  <si>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</si>
  <si>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</si>
  <si>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</si>
  <si>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</si>
  <si>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</si>
  <si>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</si>
  <si>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</si>
  <si>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</si>
  <si>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</si>
  <si>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</si>
  <si>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</si>
  <si>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</si>
  <si>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</si>
  <si>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</si>
  <si>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</si>
  <si>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</si>
  <si>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</si>
  <si>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</si>
  <si>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</si>
  <si>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</si>
  <si>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</si>
  <si>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</si>
  <si>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</si>
  <si>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</si>
  <si>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</si>
  <si>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</si>
  <si>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</si>
  <si>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</si>
  <si>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</si>
  <si>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</si>
  <si>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</si>
  <si>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</si>
  <si>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</si>
  <si>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</si>
  <si>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</si>
  <si>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</si>
  <si>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</si>
  <si>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</si>
  <si>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</si>
  <si>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</si>
  <si>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</si>
  <si>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</si>
  <si>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</si>
  <si>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</si>
  <si>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</si>
  <si>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</si>
  <si>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</si>
  <si>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</si>
  <si>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</si>
  <si>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</si>
  <si>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</si>
  <si>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</si>
  <si>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</si>
  <si>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</si>
  <si>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</si>
  <si>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</si>
  <si>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</si>
  <si>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</si>
  <si>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</si>
  <si>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</si>
  <si>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</si>
  <si>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</si>
  <si>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</si>
  <si>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</si>
  <si>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</si>
  <si>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</si>
  <si>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</si>
  <si>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</si>
  <si>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</si>
  <si>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</si>
  <si>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</si>
  <si>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</si>
  <si>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</si>
  <si>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</si>
  <si>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</si>
  <si>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</si>
  <si>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</si>
  <si>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</si>
  <si>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</si>
  <si>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</si>
  <si>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</si>
  <si>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</si>
  <si>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</si>
  <si>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</si>
  <si>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</si>
  <si>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</si>
  <si>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</si>
  <si>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</si>
  <si>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</si>
  <si>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</si>
  <si>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</si>
  <si>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</si>
  <si>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</si>
  <si>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</si>
  <si>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</si>
  <si>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</si>
  <si>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</si>
  <si>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</si>
  <si>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</si>
  <si>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</si>
  <si>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</si>
  <si>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</si>
  <si>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</si>
  <si>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</si>
  <si>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</si>
  <si>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</si>
  <si>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</si>
  <si>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</si>
  <si>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</si>
  <si>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</si>
  <si>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</si>
  <si>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</si>
  <si>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</si>
  <si>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</si>
  <si>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</si>
  <si>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</si>
  <si>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</si>
  <si>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</si>
  <si>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</si>
  <si>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</si>
  <si>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</si>
  <si>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</si>
  <si>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</si>
  <si>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</si>
  <si>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</si>
  <si>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</si>
  <si>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</si>
  <si>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</si>
  <si>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</si>
  <si>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</si>
  <si>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</si>
  <si>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</si>
  <si>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</si>
  <si>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</si>
  <si>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</si>
  <si>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</si>
  <si>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</si>
  <si>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</si>
  <si>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</si>
  <si>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</si>
  <si>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</si>
  <si>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</si>
  <si>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</si>
  <si>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</si>
  <si>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</si>
  <si>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</si>
  <si>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</si>
  <si>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</si>
  <si>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</si>
  <si>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</si>
  <si>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</si>
  <si>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</si>
  <si>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</si>
  <si>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</si>
  <si>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</si>
  <si>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</si>
  <si>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</si>
  <si>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</si>
  <si>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</si>
  <si>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</si>
  <si>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</si>
  <si>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</si>
  <si>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</si>
  <si>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</si>
  <si>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</si>
  <si>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</si>
  <si>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</si>
  <si>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</si>
  <si>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</si>
  <si>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</si>
  <si>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</si>
  <si>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</si>
  <si>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</si>
  <si>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</si>
  <si>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</si>
  <si>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</si>
  <si>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</si>
  <si>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</si>
  <si>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</si>
  <si>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</si>
  <si>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</si>
  <si>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</si>
  <si>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</si>
  <si>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</si>
  <si>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</si>
  <si>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</si>
  <si>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</si>
  <si>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</si>
  <si>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</si>
  <si>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</si>
  <si>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</si>
  <si>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</si>
  <si>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</si>
  <si>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</si>
  <si>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</si>
  <si>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</si>
  <si>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</si>
  <si>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</si>
  <si>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</si>
  <si>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</si>
  <si>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</si>
  <si>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</si>
  <si>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</si>
  <si>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</si>
  <si>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</si>
  <si>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</si>
  <si>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</si>
  <si>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</si>
  <si>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</si>
  <si>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</si>
  <si>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</si>
  <si>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</si>
  <si>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</si>
  <si>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</si>
  <si>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</si>
  <si>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</si>
  <si>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</si>
  <si>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</si>
  <si>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</si>
  <si>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</si>
  <si>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</si>
  <si>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</si>
  <si>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</si>
  <si>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</si>
  <si>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</si>
  <si>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</si>
  <si>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</si>
  <si>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</si>
  <si>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</si>
  <si>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</si>
  <si>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</si>
  <si>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</si>
  <si>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</si>
  <si>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</si>
  <si>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</si>
  <si>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</si>
  <si>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</si>
  <si>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</si>
  <si>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</si>
  <si>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</si>
  <si>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</si>
  <si>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</si>
  <si>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</si>
  <si>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</si>
  <si>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</si>
  <si>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</si>
  <si>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</si>
  <si>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</si>
  <si>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</si>
  <si>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</si>
  <si>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</si>
  <si>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</si>
  <si>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</si>
  <si>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</si>
  <si>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</si>
  <si>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</si>
  <si>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</si>
  <si>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</si>
  <si>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</si>
  <si>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</si>
  <si>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</si>
  <si>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</si>
  <si>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</si>
  <si>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</si>
  <si>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</si>
  <si>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</si>
  <si>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</si>
  <si>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</si>
  <si>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</si>
  <si>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</si>
  <si>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</si>
  <si>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</si>
  <si>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</si>
  <si>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</si>
  <si>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</si>
  <si>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</si>
  <si>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</si>
  <si>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</si>
  <si>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</si>
  <si>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</si>
  <si>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</si>
  <si>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</si>
  <si>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</si>
  <si>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</si>
  <si>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</si>
  <si>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</si>
  <si>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</si>
  <si>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</si>
  <si>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</si>
  <si>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</si>
  <si>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</si>
  <si>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</si>
  <si>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</si>
  <si>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</si>
  <si>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</si>
  <si>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</si>
  <si>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</si>
  <si>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</si>
  <si>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</si>
  <si>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</si>
  <si>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</si>
  <si>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</si>
  <si>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</si>
  <si>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</si>
  <si>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</si>
  <si>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</si>
  <si>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</si>
  <si>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</si>
  <si>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</si>
  <si>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</si>
  <si>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</si>
  <si>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</si>
  <si>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</si>
  <si>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</si>
  <si>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</si>
  <si>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</si>
  <si>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</si>
  <si>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</si>
  <si>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</si>
  <si>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</si>
  <si>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</si>
  <si>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</si>
  <si>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</si>
  <si>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</si>
  <si>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</si>
  <si>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</si>
  <si>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</si>
  <si>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</si>
  <si>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</si>
  <si>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</si>
  <si>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</si>
  <si>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</si>
  <si>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</si>
  <si>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</si>
  <si>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</si>
  <si>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</si>
  <si>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</si>
  <si>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</si>
  <si>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</si>
  <si>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</si>
  <si>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</si>
  <si>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</si>
  <si>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</si>
  <si>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</si>
  <si>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</si>
  <si>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</si>
  <si>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</si>
  <si>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</si>
  <si>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</si>
  <si>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</si>
  <si>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</si>
  <si>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</si>
  <si>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</si>
  <si>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</si>
  <si>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</si>
  <si>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</si>
  <si>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</si>
  <si>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</si>
  <si>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</si>
  <si>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</si>
  <si>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</si>
  <si>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</si>
  <si>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</si>
  <si>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</si>
  <si>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</si>
  <si>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</si>
  <si>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</si>
  <si>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</si>
  <si>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</si>
  <si>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</si>
  <si>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</si>
  <si>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</si>
  <si>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</si>
  <si>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</si>
  <si>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</si>
  <si>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</si>
  <si>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</si>
  <si>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</si>
  <si>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</si>
  <si>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</si>
  <si>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</si>
  <si>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</si>
  <si>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</si>
  <si>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</si>
  <si>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</si>
  <si>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</si>
  <si>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</si>
  <si>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</si>
  <si>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</si>
  <si>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</si>
  <si>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</si>
  <si>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</si>
  <si>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</si>
  <si>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</si>
  <si>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</si>
  <si>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</si>
  <si>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</si>
  <si>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</si>
  <si>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</si>
  <si>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</si>
  <si>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</si>
  <si>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</si>
  <si>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</si>
  <si>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</si>
  <si>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</si>
  <si>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</si>
  <si>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</si>
  <si>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</si>
  <si>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</si>
  <si>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</si>
  <si>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</si>
  <si>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</si>
  <si>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</si>
  <si>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</si>
  <si>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</si>
  <si>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</si>
  <si>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</si>
  <si>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</si>
  <si>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</si>
  <si>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</si>
  <si>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</si>
  <si>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</si>
  <si>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</si>
  <si>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</si>
  <si>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</si>
  <si>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</si>
  <si>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</si>
  <si>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</si>
  <si>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</si>
  <si>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</si>
  <si>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</si>
  <si>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</si>
  <si>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</si>
  <si>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</si>
  <si>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</si>
  <si>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</si>
  <si>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</si>
  <si>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</si>
  <si>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</si>
  <si>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</si>
  <si>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</si>
  <si>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</si>
  <si>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</si>
  <si>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</si>
  <si>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</si>
  <si>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</si>
  <si>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</si>
  <si>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</si>
  <si>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</si>
  <si>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</si>
  <si>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</si>
  <si>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</si>
  <si>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</si>
  <si>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</si>
  <si>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</si>
  <si>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</si>
  <si>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</si>
  <si>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</si>
  <si>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</si>
  <si>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</si>
  <si>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</si>
  <si>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</si>
  <si>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</si>
  <si>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</si>
  <si>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</si>
  <si>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</si>
  <si>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</si>
  <si>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</si>
  <si>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</si>
  <si>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</si>
  <si>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</si>
  <si>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</si>
  <si>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</si>
  <si>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</si>
  <si>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</si>
  <si>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</si>
  <si>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</si>
  <si>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</si>
  <si>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</si>
  <si>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</si>
  <si>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</si>
  <si>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</si>
  <si>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</si>
  <si>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</si>
  <si>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</si>
  <si>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</si>
  <si>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</si>
  <si>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</si>
  <si>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</si>
  <si>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</si>
  <si>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</si>
  <si>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</si>
  <si>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</si>
  <si>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</si>
  <si>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</si>
  <si>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</si>
  <si>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</si>
  <si>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</si>
  <si>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</si>
  <si>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</si>
  <si>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</si>
  <si>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</si>
  <si>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</si>
  <si>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</si>
  <si>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</si>
  <si>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</si>
  <si>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</si>
  <si>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</si>
  <si>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</si>
  <si>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</si>
  <si>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</si>
  <si>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</si>
  <si>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</si>
  <si>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</si>
  <si>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</si>
  <si>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</si>
  <si>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</si>
  <si>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</si>
  <si>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</si>
  <si>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</si>
  <si>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</si>
  <si>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</si>
  <si>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</si>
  <si>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</si>
  <si>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</si>
  <si>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</si>
  <si>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</si>
  <si>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</si>
  <si>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</si>
  <si>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</si>
  <si>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</si>
  <si>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</si>
  <si>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</si>
  <si>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</si>
  <si>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</si>
  <si>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</si>
  <si>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</si>
  <si>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</si>
  <si>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</si>
  <si>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</si>
  <si>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</si>
  <si>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</si>
  <si>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</si>
  <si>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</si>
  <si>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</si>
  <si>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</si>
  <si>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</si>
  <si>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</si>
  <si>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</si>
  <si>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</si>
  <si>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</si>
  <si>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</si>
  <si>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</si>
  <si>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</si>
  <si>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</si>
  <si>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</si>
  <si>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</si>
  <si>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</si>
  <si>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</si>
  <si>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</si>
  <si>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</si>
  <si>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</si>
  <si>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</si>
  <si>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</si>
  <si>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</si>
  <si>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</si>
  <si>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</si>
  <si>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</si>
  <si>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</si>
  <si>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</si>
  <si>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</si>
  <si>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</si>
  <si>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</si>
  <si>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</si>
  <si>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</si>
  <si>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</si>
  <si>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</si>
  <si>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</si>
  <si>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</si>
  <si>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</si>
  <si>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</si>
  <si>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</si>
  <si>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</si>
  <si>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</si>
  <si>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</si>
  <si>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</si>
  <si>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</si>
  <si>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</si>
  <si>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</si>
  <si>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</si>
  <si>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</si>
  <si>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</si>
  <si>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</si>
  <si>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</si>
  <si>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</si>
  <si>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</si>
  <si>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</si>
  <si>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</si>
  <si>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</si>
  <si>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</si>
  <si>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</si>
  <si>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</si>
  <si>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</si>
  <si>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</si>
  <si>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</si>
  <si>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</si>
  <si>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</si>
  <si>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</si>
  <si>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</si>
  <si>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</si>
  <si>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</si>
  <si>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</si>
  <si>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</si>
  <si>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</si>
  <si>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</si>
  <si>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</si>
  <si>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</si>
  <si>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</si>
  <si>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</si>
  <si>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</si>
  <si>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</si>
  <si>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</si>
  <si>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</si>
  <si>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</si>
  <si>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</si>
  <si>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</si>
  <si>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</si>
  <si>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</si>
  <si>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</si>
  <si>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</si>
  <si>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</si>
  <si>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</si>
  <si>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</si>
  <si>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</si>
  <si>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</si>
  <si>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</si>
  <si>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</si>
  <si>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</si>
  <si>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</si>
  <si>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</si>
  <si>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</si>
  <si>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</si>
  <si>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</si>
  <si>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</si>
  <si>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</si>
  <si>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</si>
  <si>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</si>
  <si>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</si>
  <si>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</si>
  <si>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</si>
  <si>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</si>
  <si>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</si>
  <si>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</si>
  <si>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</si>
  <si>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</si>
  <si>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</si>
  <si>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</si>
  <si>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</si>
  <si>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</si>
  <si>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</si>
  <si>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</si>
  <si>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</si>
  <si>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</si>
  <si>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</si>
  <si>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</si>
  <si>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</si>
  <si>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</si>
  <si>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</si>
  <si>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</si>
  <si>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</si>
  <si>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</si>
  <si>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</si>
  <si>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</si>
  <si>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</si>
  <si>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</si>
  <si>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</si>
  <si>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</si>
  <si>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</si>
  <si>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</si>
  <si>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</si>
  <si>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</si>
  <si>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</si>
  <si>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</si>
  <si>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</si>
  <si>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</si>
  <si>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</si>
  <si>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</si>
  <si>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</si>
  <si>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</si>
  <si>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</si>
  <si>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</si>
  <si>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</si>
  <si>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</si>
  <si>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</si>
  <si>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</si>
  <si>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</si>
  <si>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</si>
  <si>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</si>
  <si>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</si>
  <si>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</si>
  <si>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</si>
  <si>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</si>
  <si>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</si>
  <si>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</si>
  <si>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</si>
  <si>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</si>
  <si>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</si>
  <si>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</si>
  <si>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</si>
  <si>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</si>
  <si>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</si>
  <si>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</si>
  <si>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</si>
  <si>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</si>
  <si>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</si>
  <si>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</si>
  <si>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</si>
  <si>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</si>
  <si>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</si>
  <si>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</si>
  <si>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</si>
  <si>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</si>
  <si>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</si>
  <si>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</si>
  <si>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</si>
  <si>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</si>
  <si>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</si>
  <si>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</si>
  <si>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</si>
  <si>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</si>
  <si>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</si>
  <si>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</si>
  <si>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</si>
  <si>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</si>
  <si>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</si>
  <si>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</si>
  <si>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</si>
  <si>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</si>
  <si>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</si>
  <si>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</si>
  <si>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</si>
  <si>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</si>
  <si>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</si>
  <si>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</si>
  <si>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</si>
  <si>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</si>
  <si>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</si>
  <si>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</si>
  <si>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</si>
  <si>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</si>
  <si>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</si>
  <si>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</si>
  <si>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</si>
  <si>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</si>
  <si>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</si>
  <si>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</si>
  <si>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</si>
  <si>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</si>
  <si>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</si>
  <si>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</si>
  <si>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</si>
  <si>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</si>
  <si>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</si>
  <si>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</si>
  <si>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</si>
  <si>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</si>
  <si>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</si>
  <si>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</si>
  <si>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</si>
  <si>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</si>
  <si>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</si>
  <si>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</si>
  <si>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</si>
  <si>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</si>
  <si>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</si>
  <si>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</si>
  <si>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</si>
  <si>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</si>
  <si>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</si>
  <si>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</si>
  <si>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</si>
  <si>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</si>
  <si>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</si>
  <si>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</si>
  <si>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</si>
  <si>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</si>
  <si>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</si>
  <si>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</si>
  <si>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</si>
  <si>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</si>
  <si>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</si>
  <si>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</si>
  <si>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</si>
  <si>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</si>
  <si>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</si>
  <si>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</si>
  <si>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</si>
  <si>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</si>
  <si>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</si>
  <si>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</si>
  <si>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</si>
  <si>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</si>
  <si>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</si>
  <si>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</si>
  <si>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</si>
  <si>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</si>
  <si>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</si>
  <si>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</si>
  <si>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</si>
  <si>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</si>
  <si>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</si>
  <si>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</si>
  <si>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</si>
  <si>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</si>
  <si>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</si>
  <si>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</si>
  <si>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</si>
  <si>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</si>
  <si>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</si>
  <si>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</si>
  <si>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</si>
  <si>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</si>
  <si>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</si>
  <si>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</si>
  <si>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</si>
  <si>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</si>
  <si>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</si>
  <si>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</si>
  <si>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</si>
  <si>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</si>
  <si>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</si>
  <si>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</si>
  <si>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</si>
  <si>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</si>
  <si>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</si>
  <si>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</si>
  <si>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</si>
  <si>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</si>
  <si>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</si>
  <si>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</si>
  <si>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</si>
  <si>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</si>
  <si>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</si>
  <si>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</si>
  <si>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</si>
  <si>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</si>
  <si>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</si>
  <si>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</si>
  <si>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</si>
  <si>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</si>
  <si>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</si>
  <si>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</si>
  <si>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</si>
  <si>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</si>
  <si>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</si>
  <si>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</si>
  <si>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</si>
  <si>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</si>
  <si>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</si>
  <si>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</si>
  <si>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</si>
  <si>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</si>
  <si>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</si>
  <si>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</si>
  <si>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</si>
  <si>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</si>
  <si>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</si>
  <si>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</si>
  <si>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</si>
  <si>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</si>
  <si>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</si>
  <si>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</si>
  <si>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</si>
  <si>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</si>
  <si>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</si>
  <si>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</si>
  <si>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</si>
  <si>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</si>
  <si>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</si>
  <si>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</si>
  <si>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</si>
  <si>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</si>
  <si>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</si>
  <si>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</si>
  <si>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</si>
  <si>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</si>
  <si>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</si>
  <si>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</si>
  <si>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</si>
  <si>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</si>
  <si>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</si>
  <si>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</si>
  <si>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</si>
  <si>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</si>
  <si>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</si>
  <si>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</si>
  <si>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</si>
  <si>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</si>
  <si>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</si>
  <si>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</si>
  <si>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</si>
  <si>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</si>
  <si>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</si>
  <si>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</si>
  <si>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</si>
  <si>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</si>
  <si>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</si>
  <si>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</si>
  <si>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</si>
  <si>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</si>
  <si>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</si>
  <si>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</si>
  <si>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</si>
  <si>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</si>
  <si>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</si>
  <si>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</si>
  <si>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</si>
  <si>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</si>
  <si>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</si>
  <si>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</si>
  <si>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</si>
  <si>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</si>
  <si>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</si>
  <si>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</si>
  <si>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</si>
  <si>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</si>
  <si>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</si>
  <si>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</si>
  <si>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</si>
  <si>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</si>
  <si>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</si>
  <si>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</si>
  <si>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</si>
  <si>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</si>
  <si>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</si>
  <si>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</si>
  <si>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</si>
  <si>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</si>
  <si>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</si>
  <si>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</si>
  <si>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</si>
  <si>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</si>
  <si>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</si>
  <si>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</si>
  <si>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</si>
  <si>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</si>
  <si>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</si>
  <si>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</si>
  <si>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</si>
  <si>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</si>
  <si>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</si>
  <si>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</si>
  <si>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</si>
  <si>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</si>
  <si>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</si>
  <si>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</si>
  <si>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</si>
  <si>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</si>
  <si>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</si>
  <si>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</si>
  <si>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</si>
  <si>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</si>
  <si>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</si>
  <si>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</si>
  <si>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</si>
  <si>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</si>
  <si>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</si>
  <si>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</si>
  <si>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</si>
  <si>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</si>
  <si>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</si>
  <si>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</si>
  <si>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</si>
  <si>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</si>
  <si>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</si>
  <si>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</si>
  <si>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</si>
  <si>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</si>
  <si>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</si>
  <si>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</si>
  <si>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</si>
  <si>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</si>
  <si>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</si>
  <si>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</si>
  <si>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</si>
  <si>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</si>
  <si>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</si>
  <si>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</si>
  <si>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</si>
  <si>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</si>
  <si>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</si>
  <si>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</si>
  <si>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</si>
  <si>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</si>
  <si>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</si>
  <si>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</si>
  <si>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</si>
  <si>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</si>
  <si>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</si>
  <si>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</si>
  <si>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</si>
  <si>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</si>
  <si>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</si>
  <si>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</si>
  <si>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</si>
  <si>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</si>
  <si>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</si>
  <si>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</si>
  <si>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</si>
  <si>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</si>
  <si>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</si>
  <si>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</si>
  <si>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</si>
  <si>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</si>
  <si>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</si>
  <si>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</si>
  <si>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</si>
  <si>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</si>
  <si>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</si>
  <si>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</si>
  <si>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</si>
  <si>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</si>
  <si>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</si>
  <si>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</si>
  <si>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</si>
  <si>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</si>
  <si>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</si>
  <si>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</si>
  <si>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</si>
  <si>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</si>
  <si>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</si>
  <si>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</si>
  <si>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</si>
  <si>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</si>
  <si>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</si>
  <si>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</si>
  <si>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</si>
  <si>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</si>
  <si>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</si>
  <si>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</si>
  <si>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</si>
  <si>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</si>
  <si>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</si>
  <si>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</si>
  <si>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</si>
  <si>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</si>
  <si>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</si>
  <si>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</si>
  <si>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</si>
  <si>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</si>
  <si>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</si>
  <si>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</si>
  <si>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</si>
  <si>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</si>
  <si>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</si>
  <si>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</si>
  <si>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</si>
  <si>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</si>
  <si>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</si>
  <si>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</si>
  <si>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</si>
  <si>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</si>
  <si>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</si>
  <si>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</si>
  <si>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</si>
  <si>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</si>
  <si>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</si>
  <si>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</si>
  <si>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</si>
  <si>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</si>
  <si>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</si>
  <si>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</si>
  <si>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</si>
  <si>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</si>
  <si>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</si>
  <si>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</si>
  <si>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</si>
  <si>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</si>
  <si>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</si>
  <si>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</si>
  <si>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</si>
  <si>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</si>
  <si>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</si>
  <si>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</si>
  <si>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</si>
  <si>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</si>
  <si>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</si>
  <si>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</si>
  <si>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</si>
  <si>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</si>
  <si>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</si>
  <si>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</si>
  <si>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</si>
  <si>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</si>
  <si>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</si>
  <si>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</si>
  <si>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</si>
  <si>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</si>
  <si>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</si>
  <si>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</si>
  <si>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</si>
  <si>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</si>
  <si>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</si>
  <si>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</si>
  <si>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</si>
  <si>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</si>
  <si>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</si>
  <si>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</si>
  <si>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</si>
  <si>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</si>
  <si>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</si>
  <si>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</si>
  <si>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</si>
  <si>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</si>
  <si>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</si>
  <si>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</si>
  <si>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</si>
  <si>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</si>
  <si>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</si>
  <si>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</si>
  <si>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</si>
  <si>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</si>
  <si>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</si>
  <si>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</si>
  <si>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</si>
  <si>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</si>
  <si>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</si>
  <si>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</si>
  <si>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</si>
  <si>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</si>
  <si>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</si>
  <si>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</si>
  <si>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</si>
  <si>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</si>
  <si>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</si>
  <si>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</si>
  <si>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</si>
  <si>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</si>
  <si>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</si>
  <si>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</si>
  <si>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</si>
  <si>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</si>
  <si>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</si>
  <si>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</si>
  <si>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</si>
  <si>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</si>
  <si>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</si>
  <si>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</si>
  <si>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</si>
  <si>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</si>
  <si>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</si>
  <si>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</si>
  <si>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</si>
  <si>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</si>
  <si>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</si>
  <si>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</si>
  <si>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</si>
  <si>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</si>
  <si>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</si>
  <si>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</si>
  <si>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</si>
  <si>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</si>
  <si>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</si>
  <si>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</si>
  <si>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</si>
  <si>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</si>
  <si>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</si>
  <si>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</si>
  <si>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</si>
  <si>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</si>
  <si>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</si>
  <si>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</si>
  <si>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</si>
  <si>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</si>
  <si>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</si>
  <si>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</si>
  <si>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</si>
  <si>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</si>
  <si>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</si>
  <si>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</si>
  <si>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</si>
  <si>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</si>
  <si>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</si>
  <si>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</si>
  <si>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</si>
  <si>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</si>
  <si>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</si>
  <si>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</si>
  <si>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</si>
  <si>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</si>
  <si>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</si>
  <si>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</si>
  <si>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</si>
  <si>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</si>
  <si>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</si>
  <si>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</si>
  <si>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</si>
  <si>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</si>
  <si>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</si>
  <si>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</si>
  <si>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</si>
  <si>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</si>
  <si>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</si>
  <si>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</si>
  <si>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</si>
  <si>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</si>
  <si>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</si>
  <si>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</si>
  <si>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</si>
  <si>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</si>
  <si>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</si>
  <si>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</si>
  <si>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</si>
  <si>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</si>
  <si>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</si>
  <si>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</si>
  <si>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</si>
  <si>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</si>
  <si>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</si>
  <si>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</si>
  <si>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</si>
  <si>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</si>
  <si>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</si>
  <si>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</si>
  <si>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</si>
  <si>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</si>
  <si>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</si>
  <si>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</si>
  <si>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</si>
  <si>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</si>
  <si>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</si>
  <si>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</si>
  <si>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</si>
  <si>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</si>
  <si>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</si>
  <si>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</si>
  <si>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</si>
  <si>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</si>
  <si>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</si>
  <si>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</si>
  <si>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</si>
  <si>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</si>
  <si>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</si>
  <si>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</si>
  <si>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</si>
  <si>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</si>
  <si>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</si>
  <si>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</si>
  <si>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</si>
  <si>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</si>
  <si>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</si>
  <si>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</si>
  <si>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</si>
  <si>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</si>
  <si>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</si>
  <si>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</si>
  <si>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</si>
  <si>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</si>
  <si>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</si>
  <si>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</si>
  <si>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</si>
  <si>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</si>
  <si>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</si>
  <si>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</si>
  <si>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</si>
  <si>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</si>
  <si>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</si>
  <si>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</si>
  <si>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</si>
  <si>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</si>
  <si>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</si>
  <si>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</si>
  <si>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</si>
  <si>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</si>
  <si>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</si>
  <si>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</si>
  <si>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</si>
  <si>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</si>
  <si>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</si>
  <si>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</si>
  <si>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</si>
  <si>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</si>
  <si>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</si>
  <si>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</si>
  <si>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</si>
  <si>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</si>
  <si>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</si>
  <si>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</si>
  <si>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</si>
  <si>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</si>
  <si>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</si>
  <si>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</si>
  <si>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</si>
  <si>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</si>
  <si>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</si>
  <si>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</si>
  <si>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</si>
  <si>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</si>
  <si>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</si>
  <si>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</si>
  <si>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</si>
  <si>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</si>
  <si>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</si>
  <si>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</si>
  <si>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</si>
  <si>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</si>
  <si>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</si>
  <si>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</si>
  <si>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</si>
  <si>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</si>
  <si>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</si>
  <si>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</si>
  <si>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</si>
  <si>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</si>
  <si>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</si>
  <si>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</si>
  <si>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</si>
  <si>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</si>
  <si>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</si>
  <si>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</si>
  <si>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</si>
  <si>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</si>
  <si>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</si>
  <si>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</si>
  <si>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</si>
  <si>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</si>
  <si>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</si>
  <si>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</si>
  <si>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</si>
  <si>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</si>
  <si>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</si>
  <si>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</si>
  <si>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</si>
  <si>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</si>
  <si>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</si>
  <si>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</si>
  <si>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</si>
  <si>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</si>
  <si>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</si>
  <si>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</si>
  <si>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</si>
  <si>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</si>
  <si>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</si>
  <si>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</si>
  <si>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</si>
  <si>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</si>
  <si>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</si>
  <si>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</si>
  <si>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</si>
  <si>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</si>
  <si>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</si>
  <si>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</si>
  <si>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</si>
  <si>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</si>
  <si>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</si>
  <si>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</si>
  <si>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</si>
  <si>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</si>
  <si>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</si>
  <si>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</si>
  <si>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</si>
  <si>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</si>
  <si>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</si>
  <si>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</si>
  <si>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</si>
  <si>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</si>
  <si>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</si>
  <si>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</si>
  <si>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</si>
  <si>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</si>
  <si>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</si>
  <si>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</si>
  <si>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</si>
  <si>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</si>
  <si>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</si>
  <si>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</si>
  <si>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</si>
  <si>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</si>
  <si>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</si>
  <si>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</si>
  <si>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</si>
  <si>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</si>
  <si>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</si>
  <si>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</si>
  <si>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</si>
  <si>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</si>
  <si>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</si>
  <si>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</si>
  <si>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</si>
  <si>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</si>
  <si>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</si>
  <si>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</si>
  <si>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</si>
  <si>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</si>
  <si>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</si>
  <si>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</si>
  <si>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</si>
  <si>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</si>
  <si>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</si>
  <si>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</si>
  <si>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</si>
  <si>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</si>
  <si>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</si>
  <si>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</si>
  <si>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</si>
  <si>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</si>
  <si>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</si>
  <si>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</si>
  <si>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</si>
  <si>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</si>
  <si>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</si>
  <si>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</si>
  <si>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</si>
  <si>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</si>
  <si>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</si>
  <si>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</si>
  <si>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</si>
  <si>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</si>
  <si>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</si>
  <si>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</si>
  <si>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</si>
  <si>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</si>
  <si>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</si>
  <si>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</si>
  <si>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</si>
  <si>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</si>
  <si>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</si>
  <si>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</si>
  <si>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</si>
  <si>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</si>
  <si>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</si>
  <si>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</si>
  <si>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</si>
  <si>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</si>
  <si>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</si>
  <si>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</si>
  <si>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</si>
  <si>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</si>
  <si>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</si>
  <si>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</si>
  <si>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</si>
  <si>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</si>
  <si>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</si>
  <si>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</si>
  <si>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</si>
  <si>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</si>
  <si>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</si>
  <si>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</si>
  <si>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</si>
  <si>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</si>
  <si>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</si>
  <si>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</si>
  <si>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</si>
  <si>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</si>
  <si>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</si>
  <si>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</si>
  <si>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</si>
  <si>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</si>
  <si>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</si>
  <si>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</si>
  <si>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</si>
  <si>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</si>
  <si>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</si>
  <si>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</si>
  <si>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</si>
  <si>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</si>
  <si>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</si>
  <si>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</si>
  <si>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</si>
  <si>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</si>
  <si>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</si>
  <si>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</si>
  <si>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</si>
  <si>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</si>
  <si>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</si>
  <si>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</si>
  <si>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</si>
  <si>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</si>
  <si>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</si>
  <si>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</si>
  <si>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</si>
  <si>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</si>
  <si>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</si>
  <si>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</si>
  <si>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</si>
  <si>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</si>
  <si>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</si>
  <si>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</si>
  <si>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</si>
  <si>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</si>
  <si>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</si>
  <si>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</si>
  <si>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</si>
  <si>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</si>
  <si>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</si>
  <si>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</si>
  <si>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</si>
  <si>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</si>
  <si>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</si>
  <si>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</si>
  <si>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</si>
  <si>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</si>
  <si>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</si>
  <si>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</si>
  <si>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</si>
  <si>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</si>
  <si>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</si>
  <si>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</si>
  <si>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</si>
  <si>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</si>
  <si>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</si>
  <si>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</si>
  <si>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</si>
  <si>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</si>
  <si>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</si>
  <si>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</si>
  <si>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</si>
  <si>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</si>
  <si>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</si>
  <si>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</si>
  <si>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</si>
  <si>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</si>
  <si>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</si>
  <si>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</si>
  <si>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</si>
  <si>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</si>
  <si>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</si>
  <si>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</si>
  <si>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</si>
  <si>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</si>
  <si>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</si>
  <si>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</si>
  <si>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</si>
  <si>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</si>
  <si>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</si>
  <si>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</si>
  <si>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</si>
  <si>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</si>
  <si>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</si>
  <si>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</si>
  <si>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</si>
  <si>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</si>
  <si>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</si>
  <si>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</si>
  <si>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</si>
  <si>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</si>
  <si>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</si>
  <si>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</si>
  <si>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</si>
  <si>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</si>
  <si>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</si>
  <si>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</si>
  <si>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</si>
  <si>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</si>
  <si>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</si>
  <si>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</si>
  <si>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</si>
  <si>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</si>
  <si>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</si>
  <si>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</si>
  <si>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</si>
  <si>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</si>
  <si>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</si>
  <si>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</si>
  <si>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</si>
  <si>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</si>
  <si>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</si>
  <si>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</si>
  <si>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</si>
  <si>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</si>
  <si>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</si>
  <si>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</si>
  <si>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</si>
  <si>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</si>
  <si>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</si>
  <si>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</si>
  <si>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</si>
  <si>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</si>
  <si>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</si>
  <si>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</si>
  <si>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</si>
  <si>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</si>
  <si>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</si>
  <si>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</si>
  <si>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</si>
  <si>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</si>
  <si>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</si>
  <si>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</si>
  <si>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</si>
  <si>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</si>
  <si>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</si>
  <si>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</si>
  <si>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</si>
  <si>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</si>
  <si>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</si>
  <si>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</si>
  <si>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</si>
  <si>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</si>
  <si>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</si>
  <si>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</si>
  <si>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</si>
  <si>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</si>
  <si>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</si>
  <si>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</si>
  <si>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</si>
  <si>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</si>
  <si>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</si>
  <si>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</si>
  <si>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</si>
  <si>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</si>
  <si>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</si>
  <si>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</si>
  <si>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</si>
  <si>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</si>
  <si>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</si>
  <si>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</si>
  <si>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</si>
  <si>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</si>
  <si>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</si>
  <si>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</si>
  <si>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</si>
  <si>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</si>
  <si>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</si>
  <si>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</si>
  <si>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</si>
  <si>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</si>
  <si>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</si>
  <si>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</si>
  <si>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</si>
  <si>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</si>
  <si>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</si>
  <si>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</si>
  <si>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</si>
  <si>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</si>
  <si>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</si>
  <si>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</si>
  <si>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</si>
  <si>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</si>
  <si>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</si>
  <si>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</si>
  <si>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</si>
  <si>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</si>
  <si>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</si>
  <si>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</si>
  <si>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</si>
  <si>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</si>
  <si>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</si>
  <si>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</si>
  <si>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</si>
  <si>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</si>
  <si>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</si>
  <si>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</si>
  <si>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</si>
  <si>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</si>
  <si>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</si>
  <si>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</si>
  <si>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</si>
  <si>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</si>
  <si>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</si>
  <si>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</si>
  <si>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</si>
  <si>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</si>
  <si>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</si>
  <si>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</si>
  <si>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</si>
  <si>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</si>
  <si>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</si>
  <si>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</si>
  <si>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</si>
  <si>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</si>
  <si>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</si>
  <si>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</si>
  <si>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</si>
  <si>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</si>
  <si>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</si>
  <si>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</si>
  <si>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</si>
  <si>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</si>
  <si>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</si>
  <si>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</si>
  <si>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</si>
  <si>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</si>
  <si>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</si>
  <si>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</si>
  <si>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</si>
  <si>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</si>
  <si>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</si>
  <si>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</si>
  <si>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</si>
  <si>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</si>
  <si>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</si>
  <si>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</si>
  <si>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</si>
  <si>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</si>
  <si>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</si>
  <si>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</si>
  <si>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</si>
  <si>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</si>
  <si>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</si>
  <si>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</si>
  <si>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</si>
  <si>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</si>
  <si>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</si>
  <si>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</si>
  <si>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</si>
  <si>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</si>
  <si>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</si>
  <si>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</si>
  <si>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</si>
  <si>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</si>
  <si>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</si>
  <si>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</si>
  <si>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</si>
  <si>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</si>
  <si>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</si>
  <si>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</si>
  <si>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</si>
  <si>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</si>
  <si>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</si>
  <si>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</si>
  <si>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</si>
  <si>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</si>
  <si>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</si>
  <si>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</si>
  <si>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</si>
  <si>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</si>
  <si>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</si>
  <si>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</si>
  <si>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</si>
  <si>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</si>
  <si>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</si>
  <si>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</si>
  <si>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</si>
  <si>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</si>
  <si>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</si>
  <si>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</si>
  <si>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</si>
  <si>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</si>
  <si>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</si>
  <si>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</si>
  <si>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</si>
  <si>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</si>
  <si>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</si>
  <si>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</si>
  <si>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</si>
  <si>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</si>
  <si>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</si>
  <si>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</si>
  <si>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</si>
  <si>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</si>
  <si>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</si>
  <si>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</si>
  <si>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</si>
  <si>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</si>
  <si>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</si>
  <si>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</si>
  <si>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</si>
  <si>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</si>
  <si>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</si>
  <si>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</si>
  <si>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</si>
  <si>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</si>
  <si>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</si>
  <si>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</si>
  <si>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</si>
  <si>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</si>
  <si>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</si>
  <si>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</si>
  <si>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</si>
  <si>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</si>
  <si>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</si>
  <si>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</si>
  <si>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</si>
  <si>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</si>
  <si>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</si>
  <si>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</si>
  <si>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</si>
  <si>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</si>
  <si>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</si>
  <si>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</si>
  <si>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</si>
  <si>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</si>
  <si>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</si>
  <si>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</si>
  <si>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</si>
  <si>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</si>
  <si>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</si>
  <si>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</si>
  <si>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</si>
  <si>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</si>
  <si>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</si>
  <si>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</si>
  <si>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</si>
  <si>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</si>
  <si>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</si>
  <si>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</si>
  <si>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</si>
  <si>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</si>
  <si>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</si>
  <si>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</si>
  <si>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</si>
  <si>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</si>
  <si>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</si>
  <si>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</si>
  <si>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</si>
  <si>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</si>
  <si>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</si>
  <si>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</si>
  <si>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</si>
  <si>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</si>
  <si>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</si>
  <si>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</si>
  <si>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</si>
  <si>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</si>
  <si>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</si>
  <si>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</si>
  <si>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</si>
  <si>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</si>
  <si>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</si>
  <si>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</si>
  <si>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</si>
  <si>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</si>
  <si>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</si>
  <si>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</si>
  <si>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</si>
  <si>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</si>
  <si>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</si>
  <si>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</si>
  <si>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</si>
  <si>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</si>
  <si>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</si>
  <si>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</si>
  <si>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</si>
  <si>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</si>
  <si>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</si>
  <si>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</si>
  <si>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</si>
  <si>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</si>
  <si>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</si>
  <si>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</si>
  <si>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</si>
  <si>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</si>
  <si>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</si>
  <si>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</si>
  <si>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</si>
  <si>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</si>
  <si>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</si>
  <si>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</si>
  <si>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</si>
  <si>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</si>
  <si>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</si>
  <si>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</si>
  <si>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</si>
  <si>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</si>
  <si>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</si>
  <si>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</si>
  <si>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</si>
  <si>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</si>
  <si>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</si>
  <si>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</si>
  <si>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</si>
  <si>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</si>
  <si>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</si>
  <si>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</si>
  <si>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</si>
  <si>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</si>
  <si>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</si>
  <si>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</si>
  <si>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</si>
  <si>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</si>
  <si>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</si>
  <si>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</si>
  <si>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</si>
  <si>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</si>
  <si>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</si>
  <si>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</si>
  <si>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</si>
  <si>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</si>
  <si>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</si>
  <si>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</si>
  <si>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</si>
  <si>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</si>
  <si>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</si>
  <si>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</si>
  <si>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</si>
  <si>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</si>
  <si>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</si>
  <si>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</si>
  <si>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</si>
  <si>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</si>
  <si>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</si>
  <si>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</si>
  <si>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</si>
  <si>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</si>
  <si>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</si>
  <si>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</si>
  <si>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</si>
  <si>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</si>
  <si>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</si>
  <si>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</si>
  <si>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</si>
  <si>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</si>
  <si>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</si>
  <si>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</si>
  <si>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</si>
  <si>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</si>
  <si>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</si>
  <si>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</si>
  <si>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</si>
  <si>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</si>
  <si>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</si>
  <si>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</si>
  <si>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</si>
  <si>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</si>
  <si>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</si>
  <si>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</si>
  <si>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</si>
  <si>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</si>
  <si>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</si>
  <si>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</si>
  <si>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</si>
  <si>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</si>
  <si>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</si>
  <si>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</si>
  <si>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</si>
  <si>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</si>
  <si>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</si>
  <si>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</si>
  <si>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</si>
  <si>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</si>
  <si>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</si>
  <si>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</si>
  <si>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</si>
  <si>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</si>
  <si>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</si>
  <si>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</si>
  <si>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</si>
  <si>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</si>
  <si>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</si>
  <si>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</si>
  <si>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</si>
  <si>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</si>
  <si>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</si>
  <si>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</si>
  <si>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</si>
  <si>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</si>
  <si>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</si>
  <si>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</si>
  <si>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</si>
  <si>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</si>
  <si>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</si>
  <si>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</si>
  <si>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</si>
  <si>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</si>
  <si>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</si>
  <si>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</si>
  <si>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</si>
  <si>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</si>
  <si>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</si>
  <si>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</si>
  <si>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</si>
  <si>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</si>
  <si>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</si>
  <si>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</si>
  <si>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</si>
  <si>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</si>
  <si>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</si>
  <si>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</si>
  <si>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</si>
  <si>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</si>
  <si>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</si>
  <si>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</si>
  <si>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</si>
  <si>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</si>
  <si>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</si>
  <si>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</si>
  <si>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</si>
  <si>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</si>
  <si>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</si>
  <si>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</si>
  <si>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</si>
  <si>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</si>
  <si>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</si>
  <si>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</si>
  <si>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</si>
  <si>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</si>
  <si>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</si>
  <si>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</si>
  <si>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</si>
  <si>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</si>
  <si>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</si>
  <si>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</si>
  <si>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</si>
  <si>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</si>
  <si>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</si>
  <si>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</si>
  <si>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</si>
  <si>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</si>
  <si>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</si>
  <si>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</si>
  <si>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</si>
  <si>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</si>
  <si>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</si>
  <si>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</si>
  <si>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</si>
  <si>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</si>
  <si>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</si>
  <si>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</si>
  <si>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</si>
  <si>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</si>
  <si>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</si>
  <si>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</si>
  <si>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</si>
  <si>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</si>
  <si>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</si>
  <si>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</si>
  <si>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</si>
  <si>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</si>
  <si>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</si>
  <si>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</si>
  <si>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</si>
  <si>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</si>
  <si>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</si>
  <si>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</si>
  <si>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</si>
  <si>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</si>
  <si>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</si>
  <si>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</si>
  <si>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</si>
  <si>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</si>
  <si>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</si>
  <si>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</si>
  <si>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</si>
  <si>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</si>
  <si>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</si>
  <si>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</si>
  <si>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</si>
  <si>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</si>
  <si>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</si>
  <si>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</si>
  <si>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</si>
  <si>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</si>
  <si>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</si>
  <si>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</si>
  <si>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</si>
  <si>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</si>
  <si>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</si>
  <si>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</si>
  <si>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</si>
  <si>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</si>
  <si>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</si>
  <si>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</si>
  <si>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</si>
  <si>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</si>
  <si>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</si>
  <si>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</si>
  <si>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</si>
  <si>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</si>
  <si>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</si>
  <si>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</si>
  <si>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</si>
  <si>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</si>
  <si>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</si>
  <si>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</si>
  <si>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</si>
  <si>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</si>
  <si>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</si>
  <si>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</si>
  <si>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</si>
  <si>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</si>
  <si>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</si>
  <si>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</si>
  <si>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</si>
  <si>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</si>
  <si>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</si>
  <si>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</si>
  <si>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</si>
  <si>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</si>
  <si>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</si>
  <si>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</si>
  <si>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</si>
  <si>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</si>
  <si>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</si>
  <si>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</si>
  <si>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</si>
  <si>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</si>
  <si>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</si>
  <si>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</si>
  <si>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</si>
  <si>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</si>
  <si>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</si>
  <si>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</si>
  <si>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</si>
  <si>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</si>
  <si>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</si>
  <si>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</si>
  <si>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</si>
  <si>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</si>
  <si>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</si>
  <si>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</si>
  <si>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</si>
  <si>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</si>
  <si>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</si>
  <si>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</si>
  <si>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</si>
  <si>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</si>
  <si>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</si>
  <si>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</si>
  <si>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</si>
  <si>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</si>
  <si>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</si>
  <si>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</si>
  <si>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</si>
  <si>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</si>
  <si>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</si>
  <si>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</si>
  <si>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</si>
  <si>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</si>
  <si>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</si>
  <si>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</si>
  <si>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</si>
  <si>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</si>
  <si>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</si>
  <si>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</si>
  <si>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</si>
  <si>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</si>
  <si>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</si>
  <si>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</si>
  <si>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</si>
  <si>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</si>
  <si>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</si>
  <si>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</si>
  <si>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</si>
  <si>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</si>
  <si>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</si>
  <si>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</si>
  <si>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</si>
  <si>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</si>
  <si>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</si>
  <si>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</si>
  <si>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</si>
  <si>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</si>
  <si>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</si>
  <si>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</si>
  <si>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</si>
  <si>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</si>
  <si>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</si>
  <si>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</si>
  <si>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</si>
  <si>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</si>
  <si>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</si>
  <si>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</si>
  <si>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</si>
  <si>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</si>
  <si>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</si>
  <si>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</si>
  <si>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</si>
  <si>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</si>
  <si>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</si>
  <si>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</si>
  <si>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</si>
  <si>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</si>
  <si>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</si>
  <si>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</si>
  <si>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</si>
  <si>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</si>
  <si>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</si>
  <si>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</si>
  <si>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</si>
  <si>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</si>
  <si>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</si>
  <si>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</si>
  <si>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</si>
  <si>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</si>
  <si>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</si>
  <si>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</si>
  <si>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</si>
  <si>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</si>
  <si>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</si>
  <si>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</si>
  <si>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</si>
  <si>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</si>
  <si>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</si>
  <si>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</si>
  <si>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</si>
  <si>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</si>
  <si>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</si>
  <si>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</si>
  <si>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</si>
  <si>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</si>
  <si>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</si>
  <si>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</si>
  <si>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</si>
  <si>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</si>
  <si>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</si>
  <si>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</si>
  <si>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</si>
  <si>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</si>
  <si>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</si>
  <si>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</si>
  <si>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</si>
  <si>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</si>
  <si>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</si>
  <si>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</si>
  <si>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</si>
  <si>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</si>
  <si>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</si>
  <si>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</si>
  <si>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</si>
  <si>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</si>
  <si>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</si>
  <si>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</si>
  <si>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</si>
  <si>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</si>
  <si>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</si>
  <si>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</si>
  <si>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</si>
  <si>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</si>
  <si>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</si>
  <si>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</si>
  <si>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</si>
  <si>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</si>
  <si>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</si>
  <si>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</si>
  <si>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</si>
  <si>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</si>
  <si>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</si>
  <si>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</si>
  <si>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</si>
  <si>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</si>
  <si>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</si>
  <si>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</si>
  <si>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</si>
  <si>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</si>
  <si>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</si>
  <si>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</si>
  <si>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</si>
  <si>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</si>
  <si>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</si>
  <si>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</si>
  <si>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</si>
  <si>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</si>
  <si>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</si>
  <si>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</si>
  <si>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</si>
  <si>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</si>
  <si>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</si>
  <si>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</si>
  <si>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</si>
  <si>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</si>
  <si>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</si>
  <si>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</si>
  <si>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</si>
  <si>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</si>
  <si>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</si>
  <si>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</si>
  <si>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</si>
  <si>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</si>
  <si>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</si>
  <si>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</si>
  <si>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</si>
  <si>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</si>
  <si>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</si>
  <si>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</si>
  <si>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</si>
  <si>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</si>
  <si>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</si>
  <si>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</si>
  <si>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</si>
  <si>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</si>
  <si>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</si>
  <si>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</si>
  <si>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</si>
  <si>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</si>
  <si>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</si>
  <si>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</si>
  <si>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</si>
  <si>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</si>
  <si>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</si>
  <si>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</si>
  <si>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</si>
  <si>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</si>
  <si>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</si>
  <si>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</si>
  <si>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</si>
  <si>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</si>
  <si>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</si>
  <si>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</si>
  <si>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</si>
  <si>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</si>
  <si>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</si>
  <si>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</si>
  <si>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</si>
  <si>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</si>
  <si>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</si>
  <si>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</si>
  <si>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</si>
  <si>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</si>
  <si>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</si>
  <si>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</si>
  <si>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</si>
  <si>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</si>
  <si>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</si>
  <si>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</si>
  <si>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</si>
  <si>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</si>
  <si>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</si>
  <si>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</si>
  <si>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</si>
  <si>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</si>
  <si>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</si>
  <si>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</si>
  <si>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</si>
  <si>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</si>
  <si>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</si>
  <si>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</si>
  <si>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</si>
  <si>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</si>
  <si>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</si>
  <si>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</si>
  <si>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</si>
  <si>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</si>
  <si>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</si>
  <si>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</si>
  <si>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</si>
  <si>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</si>
  <si>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</si>
  <si>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</si>
  <si>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</si>
  <si>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</si>
  <si>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</si>
  <si>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</si>
  <si>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</si>
  <si>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</si>
  <si>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</si>
  <si>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</si>
  <si>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</si>
  <si>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</si>
  <si>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</si>
  <si>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</si>
  <si>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</si>
  <si>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</si>
  <si>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</si>
  <si>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</si>
  <si>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</si>
  <si>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</si>
  <si>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</si>
  <si>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</si>
  <si>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</si>
  <si>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</si>
  <si>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</si>
  <si>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</si>
  <si>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</si>
  <si>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</si>
  <si>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</si>
  <si>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</si>
  <si>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</si>
  <si>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</si>
  <si>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</si>
  <si>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</si>
  <si>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</si>
  <si>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</si>
  <si>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</si>
  <si>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</si>
  <si>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</si>
  <si>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</si>
  <si>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</si>
  <si>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</si>
  <si>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</si>
  <si>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</si>
  <si>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</si>
  <si>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</si>
  <si>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</si>
  <si>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</si>
  <si>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</si>
  <si>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</si>
  <si>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</si>
  <si>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</si>
  <si>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</si>
  <si>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</si>
  <si>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</si>
  <si>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</si>
  <si>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</si>
  <si>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</si>
  <si>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</si>
  <si>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</si>
  <si>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</si>
  <si>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</si>
  <si>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</si>
  <si>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</si>
  <si>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</si>
  <si>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</si>
  <si>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</si>
  <si>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</si>
  <si>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</si>
  <si>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</si>
  <si>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</si>
  <si>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</si>
  <si>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</si>
  <si>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</si>
  <si>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</si>
  <si>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</si>
  <si>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</si>
  <si>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</si>
  <si>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</si>
  <si>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</si>
  <si>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</si>
  <si>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</si>
  <si>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</si>
  <si>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</si>
  <si>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</si>
  <si>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</si>
  <si>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</si>
  <si>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</si>
  <si>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</si>
  <si>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</si>
  <si>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</si>
  <si>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</si>
  <si>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</si>
  <si>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</si>
  <si>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</si>
  <si>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</si>
  <si>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</si>
  <si>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</si>
  <si>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</si>
  <si>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</si>
  <si>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</si>
  <si>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</si>
  <si>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</si>
  <si>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</si>
  <si>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</si>
  <si>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</si>
  <si>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</si>
  <si>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</si>
  <si>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</si>
  <si>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</si>
  <si>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</si>
  <si>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</si>
  <si>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</si>
  <si>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</si>
  <si>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</si>
  <si>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</si>
  <si>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</si>
  <si>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</si>
  <si>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</si>
  <si>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</si>
  <si>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</si>
  <si>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</si>
  <si>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</si>
  <si>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</si>
  <si>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</si>
  <si>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</si>
  <si>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</si>
  <si>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</si>
  <si>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</si>
  <si>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</si>
  <si>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</si>
  <si>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</si>
  <si>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</si>
  <si>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</si>
  <si>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</si>
  <si>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</si>
  <si>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</si>
  <si>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</si>
  <si>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</si>
  <si>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</si>
  <si>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</si>
  <si>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</si>
  <si>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</si>
  <si>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</si>
  <si>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</si>
  <si>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</si>
  <si>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</si>
  <si>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</si>
  <si>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</si>
  <si>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</si>
  <si>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</si>
  <si>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</si>
  <si>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</si>
  <si>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</si>
  <si>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</si>
  <si>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</si>
  <si>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</si>
  <si>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</si>
  <si>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</si>
  <si>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</si>
  <si>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</si>
  <si>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</si>
  <si>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</si>
  <si>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</si>
  <si>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</si>
  <si>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</si>
  <si>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</si>
  <si>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</si>
  <si>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</si>
  <si>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</si>
  <si>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</si>
  <si>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</si>
  <si>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</si>
  <si>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</si>
  <si>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</si>
  <si>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</si>
  <si>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</si>
  <si>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</si>
  <si>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</si>
  <si>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</si>
  <si>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</si>
  <si>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</si>
  <si>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</si>
  <si>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</si>
  <si>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</si>
  <si>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</si>
  <si>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</si>
  <si>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</si>
  <si>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</si>
  <si>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</si>
  <si>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</si>
  <si>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</si>
  <si>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</si>
  <si>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</si>
  <si>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</si>
  <si>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</si>
  <si>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</si>
  <si>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</si>
  <si>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</si>
  <si>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</si>
  <si>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</si>
  <si>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</si>
  <si>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</si>
  <si>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</si>
  <si>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</si>
  <si>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</si>
  <si>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</si>
  <si>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</si>
  <si>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</si>
  <si>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</si>
  <si>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</si>
  <si>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</si>
  <si>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</si>
  <si>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</si>
  <si>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</si>
  <si>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</si>
  <si>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</si>
  <si>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</si>
  <si>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</si>
  <si>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</si>
  <si>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</si>
  <si>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</si>
  <si>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</si>
  <si>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</si>
  <si>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</si>
  <si>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</si>
  <si>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</si>
  <si>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</si>
  <si>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</si>
  <si>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</si>
  <si>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</si>
  <si>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</si>
  <si>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</si>
  <si>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</si>
  <si>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</si>
  <si>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</si>
  <si>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</si>
  <si>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</si>
  <si>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</si>
  <si>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</si>
  <si>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</si>
  <si>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</si>
  <si>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</si>
  <si>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</si>
  <si>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</si>
  <si>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</si>
  <si>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</si>
  <si>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</si>
  <si>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</si>
  <si>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</si>
  <si>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</si>
  <si>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</si>
  <si>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</si>
  <si>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</si>
  <si>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</si>
  <si>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</si>
  <si>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</si>
  <si>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</si>
  <si>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</si>
  <si>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</si>
  <si>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</si>
  <si>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</si>
  <si>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</si>
  <si>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</si>
  <si>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</si>
  <si>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</si>
  <si>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</si>
  <si>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</si>
  <si>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</si>
  <si>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</si>
  <si>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</si>
  <si>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</si>
  <si>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</si>
  <si>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</si>
  <si>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</si>
  <si>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</si>
  <si>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</si>
  <si>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</si>
  <si>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</si>
  <si>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</si>
  <si>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</si>
  <si>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</si>
  <si>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</si>
  <si>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</si>
  <si>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</si>
  <si>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</si>
  <si>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</si>
  <si>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</si>
  <si>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</si>
  <si>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</si>
  <si>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</si>
  <si>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</si>
  <si>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</si>
  <si>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</si>
  <si>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</si>
  <si>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</si>
  <si>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</si>
  <si>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</si>
  <si>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</si>
  <si>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</si>
  <si>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</si>
  <si>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</si>
  <si>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</si>
  <si>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</si>
  <si>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</si>
  <si>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</si>
  <si>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</si>
  <si>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</si>
  <si>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</si>
  <si>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</si>
  <si>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</si>
  <si>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</si>
  <si>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</si>
  <si>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</si>
  <si>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</si>
  <si>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</si>
  <si>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</si>
  <si>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</si>
  <si>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</si>
  <si>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</si>
  <si>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</si>
  <si>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</si>
  <si>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</si>
  <si>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</si>
  <si>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</si>
  <si>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</si>
  <si>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</si>
  <si>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</si>
  <si>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</si>
  <si>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</si>
  <si>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</si>
  <si>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</si>
  <si>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</si>
  <si>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</si>
  <si>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</si>
  <si>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</si>
  <si>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</si>
  <si>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</si>
  <si>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</si>
  <si>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</si>
  <si>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</si>
  <si>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</si>
  <si>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</si>
  <si>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</si>
  <si>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</si>
  <si>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</si>
  <si>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</si>
  <si>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</si>
  <si>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</si>
  <si>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</si>
  <si>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</si>
  <si>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</si>
  <si>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</si>
  <si>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</si>
  <si>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</si>
  <si>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</si>
  <si>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</si>
  <si>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</si>
  <si>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</si>
  <si>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</si>
  <si>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</si>
  <si>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</si>
  <si>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</si>
  <si>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</si>
  <si>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</si>
  <si>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</si>
  <si>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</si>
  <si>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</si>
  <si>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</si>
  <si>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</si>
  <si>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</si>
  <si>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</si>
  <si>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</si>
  <si>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</si>
  <si>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</si>
  <si>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</si>
  <si>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</si>
  <si>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</si>
  <si>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</si>
  <si>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</si>
  <si>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</si>
  <si>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</si>
  <si>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</si>
  <si>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</si>
  <si>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</si>
  <si>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</si>
  <si>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</si>
  <si>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</si>
  <si>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</si>
  <si>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</si>
  <si>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</si>
  <si>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</si>
  <si>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</si>
  <si>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</si>
  <si>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</si>
  <si>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</si>
  <si>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</si>
  <si>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</si>
  <si>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</si>
  <si>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</si>
  <si>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</si>
  <si>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</si>
  <si>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</si>
  <si>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</si>
  <si>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</si>
  <si>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</si>
  <si>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</si>
  <si>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</si>
  <si>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</si>
  <si>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</si>
  <si>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</si>
  <si>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</si>
  <si>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</si>
  <si>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</si>
  <si>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</si>
  <si>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</si>
  <si>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</si>
  <si>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</si>
  <si>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</si>
  <si>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</si>
  <si>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</si>
  <si>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</si>
  <si>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</si>
  <si>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</si>
  <si>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</si>
  <si>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</si>
  <si>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</si>
  <si>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</si>
  <si>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</si>
  <si>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</si>
  <si>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</si>
  <si>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</si>
  <si>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</si>
  <si>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</si>
  <si>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</si>
  <si>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</si>
  <si>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</si>
  <si>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</si>
  <si>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</si>
  <si>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</si>
  <si>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</si>
  <si>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</si>
  <si>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</si>
  <si>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</si>
  <si>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</si>
  <si>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</si>
  <si>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</si>
  <si>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</si>
  <si>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</si>
  <si>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</si>
  <si>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</si>
  <si>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</si>
  <si>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</si>
  <si>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</si>
  <si>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</si>
  <si>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</si>
  <si>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</si>
  <si>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</si>
  <si>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</si>
  <si>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</si>
  <si>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</si>
  <si>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</si>
  <si>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</si>
  <si>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</si>
  <si>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</si>
  <si>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</si>
  <si>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</si>
  <si>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</si>
  <si>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</si>
  <si>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</si>
  <si>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</si>
  <si>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</si>
  <si>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</si>
  <si>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</si>
  <si>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</si>
  <si>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</si>
  <si>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</si>
  <si>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</si>
  <si>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</si>
  <si>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</si>
  <si>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</si>
  <si>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</si>
  <si>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</si>
  <si>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</si>
  <si>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</si>
  <si>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</si>
  <si>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</si>
  <si>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</si>
  <si>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</si>
  <si>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</si>
  <si>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</si>
  <si>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</si>
  <si>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</si>
  <si>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</si>
  <si>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</si>
  <si>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</si>
  <si>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</si>
  <si>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</si>
  <si>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</si>
  <si>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</si>
  <si>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</si>
  <si>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</si>
  <si>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</si>
  <si>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</si>
  <si>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</si>
  <si>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</si>
  <si>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</si>
  <si>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</si>
  <si>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</si>
  <si>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</si>
  <si>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</si>
  <si>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</si>
  <si>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</si>
  <si>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</si>
  <si>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</si>
  <si>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</si>
  <si>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</si>
  <si>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</si>
  <si>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</si>
  <si>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</si>
  <si>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</si>
  <si>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</si>
  <si>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</si>
  <si>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</si>
  <si>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</si>
  <si>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</si>
  <si>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</si>
  <si>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</si>
  <si>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</si>
  <si>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</si>
  <si>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</si>
  <si>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</si>
  <si>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</si>
  <si>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</si>
  <si>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</si>
  <si>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</si>
  <si>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</si>
  <si>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</si>
  <si>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</si>
  <si>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</si>
  <si>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</si>
  <si>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</si>
  <si>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</si>
  <si>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</si>
  <si>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</si>
  <si>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</si>
  <si>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</si>
  <si>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</si>
  <si>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</si>
  <si>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</si>
  <si>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</si>
  <si>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</si>
  <si>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</si>
  <si>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</si>
  <si>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</si>
  <si>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</si>
  <si>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</si>
  <si>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</si>
  <si>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</si>
  <si>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</si>
  <si>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</si>
  <si>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</si>
  <si>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</si>
  <si>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</si>
  <si>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</si>
  <si>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</si>
  <si>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</si>
  <si>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</si>
  <si>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</si>
  <si>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</si>
  <si>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</si>
  <si>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</si>
  <si>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</si>
  <si>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</si>
  <si>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</si>
  <si>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</si>
  <si>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</si>
  <si>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</si>
  <si>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</si>
  <si>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</si>
  <si>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</si>
  <si>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</si>
  <si>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</si>
  <si>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</si>
  <si>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</si>
  <si>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</si>
  <si>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</si>
  <si>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</si>
  <si>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</si>
  <si>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</si>
  <si>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</si>
  <si>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</si>
  <si>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</si>
  <si>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</si>
  <si>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</si>
  <si>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</si>
  <si>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</si>
  <si>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</si>
  <si>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</si>
  <si>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</si>
  <si>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</si>
  <si>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</si>
  <si>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</si>
  <si>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</si>
  <si>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</si>
  <si>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</si>
  <si>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</si>
  <si>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</si>
  <si>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</si>
  <si>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</si>
  <si>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</si>
  <si>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</si>
  <si>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</si>
  <si>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</si>
  <si>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</si>
  <si>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</si>
  <si>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</si>
  <si>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</si>
  <si>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</si>
  <si>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</si>
  <si>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</si>
  <si>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</si>
  <si>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</si>
  <si>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</si>
  <si>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</si>
  <si>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</si>
  <si>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</si>
  <si>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</si>
  <si>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</si>
  <si>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</si>
  <si>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</si>
  <si>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</si>
  <si>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</si>
  <si>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</si>
  <si>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</si>
  <si>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</si>
  <si>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</si>
  <si>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</si>
  <si>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</si>
  <si>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</si>
  <si>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</si>
  <si>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</si>
  <si>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</si>
  <si>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</si>
  <si>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</si>
  <si>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</si>
  <si>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</si>
  <si>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</si>
  <si>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</si>
  <si>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</si>
  <si>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</si>
  <si>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</si>
  <si>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</si>
  <si>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</si>
  <si>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</si>
  <si>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</si>
  <si>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</si>
  <si>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</si>
  <si>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</si>
  <si>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</si>
  <si>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</si>
  <si>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</si>
  <si>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</si>
  <si>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</si>
  <si>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</si>
  <si>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</si>
  <si>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</si>
  <si>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</si>
  <si>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</si>
  <si>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</si>
  <si>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</si>
  <si>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</si>
  <si>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</si>
  <si>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</si>
  <si>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</si>
  <si>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</si>
  <si>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</si>
  <si>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</si>
  <si>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</si>
  <si>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</si>
  <si>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</si>
  <si>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</si>
  <si>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</si>
  <si>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</si>
  <si>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</si>
  <si>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</si>
  <si>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</si>
  <si>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</si>
  <si>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</si>
  <si>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</si>
  <si>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</si>
  <si>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</si>
  <si>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</si>
  <si>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</si>
  <si>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</si>
  <si>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</si>
  <si>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</si>
  <si>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</si>
  <si>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</si>
  <si>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</si>
  <si>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</si>
  <si>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</si>
  <si>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</si>
  <si>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</si>
  <si>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</si>
  <si>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</si>
  <si>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</si>
  <si>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</si>
  <si>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</si>
  <si>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</si>
  <si>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</si>
  <si>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</si>
  <si>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</si>
  <si>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</si>
  <si>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</si>
  <si>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</si>
  <si>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</si>
  <si>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</si>
  <si>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</si>
  <si>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</si>
  <si>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</si>
  <si>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</si>
  <si>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</si>
  <si>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</si>
  <si>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</si>
  <si>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</si>
  <si>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</si>
  <si>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</si>
  <si>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</si>
  <si>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</si>
  <si>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</si>
  <si>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</si>
  <si>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</si>
  <si>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</si>
  <si>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</si>
  <si>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</si>
  <si>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</si>
  <si>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</si>
  <si>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</si>
  <si>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</si>
  <si>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</si>
  <si>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</si>
  <si>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</si>
  <si>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</si>
  <si>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</si>
  <si>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</si>
  <si>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</si>
  <si>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</si>
  <si>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</si>
  <si>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</si>
  <si>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</si>
  <si>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</si>
  <si>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</si>
  <si>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</si>
  <si>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</si>
  <si>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</si>
  <si>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</si>
  <si>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</si>
  <si>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</si>
  <si>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</si>
  <si>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</si>
  <si>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</si>
  <si>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</si>
  <si>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</si>
  <si>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</si>
  <si>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</si>
  <si>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</si>
  <si>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</si>
  <si>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</si>
  <si>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</si>
  <si>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</si>
  <si>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</si>
  <si>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</si>
  <si>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</si>
  <si>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</si>
  <si>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</si>
  <si>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</si>
  <si>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</si>
  <si>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</si>
  <si>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</si>
  <si>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</si>
  <si>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</si>
  <si>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</si>
  <si>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</si>
  <si>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</si>
  <si>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</si>
  <si>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</si>
  <si>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</si>
  <si>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</si>
  <si>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</si>
  <si>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</si>
  <si>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</si>
  <si>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</si>
  <si>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</si>
  <si>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</si>
  <si>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</si>
  <si>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</si>
  <si>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</si>
  <si>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</si>
  <si>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</si>
  <si>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</si>
  <si>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</si>
  <si>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</si>
  <si>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</si>
  <si>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</si>
  <si>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</si>
  <si>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</si>
  <si>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</si>
  <si>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</si>
  <si>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</si>
  <si>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</si>
  <si>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</si>
  <si>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</si>
  <si>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</si>
  <si>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</si>
  <si>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</si>
  <si>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</si>
  <si>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</si>
  <si>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</si>
  <si>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</si>
  <si>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</si>
  <si>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</si>
  <si>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</si>
  <si>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</si>
  <si>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</si>
  <si>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</si>
  <si>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</si>
  <si>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</si>
  <si>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</si>
  <si>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</si>
  <si>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</si>
  <si>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</si>
  <si>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</si>
  <si>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</si>
  <si>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</si>
  <si>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</si>
  <si>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</si>
  <si>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</si>
  <si>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</si>
  <si>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</si>
  <si>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</si>
  <si>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</si>
  <si>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</si>
  <si>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</si>
  <si>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</si>
  <si>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</si>
  <si>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</si>
  <si>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</si>
  <si>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</si>
  <si>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</si>
  <si>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</si>
  <si>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</si>
  <si>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</si>
  <si>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</si>
  <si>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</si>
  <si>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</si>
  <si>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</si>
  <si>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</si>
  <si>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</si>
  <si>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</si>
  <si>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</si>
  <si>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</si>
  <si>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</si>
  <si>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</si>
  <si>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</si>
  <si>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</si>
  <si>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</si>
  <si>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</si>
  <si>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</si>
  <si>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</si>
  <si>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</si>
  <si>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</si>
  <si>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</si>
  <si>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</si>
  <si>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</si>
  <si>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</si>
  <si>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</si>
  <si>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</si>
  <si>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</si>
  <si>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</si>
  <si>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</si>
  <si>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</si>
  <si>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</si>
  <si>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</si>
  <si>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</si>
  <si>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</si>
  <si>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</si>
  <si>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</si>
  <si>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</si>
  <si>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</si>
  <si>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</si>
  <si>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</si>
  <si>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</si>
  <si>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</si>
  <si>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</si>
  <si>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</si>
  <si>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</si>
  <si>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</si>
  <si>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</si>
  <si>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</si>
  <si>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</si>
  <si>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</si>
  <si>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</si>
  <si>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</si>
  <si>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</si>
  <si>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</si>
  <si>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</si>
  <si>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</si>
  <si>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</si>
  <si>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</si>
  <si>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</si>
  <si>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</si>
  <si>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</si>
  <si>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</si>
  <si>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</si>
  <si>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</si>
  <si>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</si>
  <si>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</si>
  <si>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</si>
  <si>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</si>
  <si>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</si>
  <si>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</si>
  <si>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</si>
  <si>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</si>
  <si>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</si>
  <si>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</si>
  <si>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</si>
  <si>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</si>
  <si>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</si>
  <si>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</si>
  <si>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</si>
  <si>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</si>
  <si>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</si>
  <si>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</si>
  <si>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</si>
  <si>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</si>
  <si>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</si>
  <si>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</si>
  <si>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</si>
  <si>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</si>
  <si>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</si>
  <si>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</si>
  <si>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</si>
  <si>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</si>
  <si>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</si>
  <si>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</si>
  <si>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</si>
  <si>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</si>
  <si>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</si>
  <si>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</si>
  <si>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</si>
  <si>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</si>
  <si>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</si>
  <si>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</si>
  <si>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</si>
  <si>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</si>
  <si>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</si>
  <si>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</si>
  <si>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</si>
  <si>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</si>
  <si>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</si>
  <si>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</si>
  <si>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</si>
  <si>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</si>
  <si>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</si>
  <si>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</si>
  <si>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</si>
  <si>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</si>
  <si>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</si>
  <si>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</si>
  <si>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</si>
  <si>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</si>
  <si>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</si>
  <si>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</si>
  <si>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</si>
  <si>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</si>
  <si>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</si>
  <si>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</si>
  <si>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</si>
  <si>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</si>
  <si>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</si>
  <si>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</si>
  <si>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</si>
  <si>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</si>
  <si>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</si>
  <si>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</si>
  <si>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</si>
  <si>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</si>
  <si>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</si>
  <si>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</si>
  <si>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</si>
  <si>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</si>
  <si>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</si>
  <si>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</si>
  <si>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</si>
  <si>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</si>
  <si>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</si>
  <si>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</si>
  <si>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</si>
  <si>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</si>
  <si>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</si>
  <si>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</si>
  <si>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</si>
  <si>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</si>
  <si>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</si>
  <si>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</si>
  <si>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</si>
  <si>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</si>
  <si>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</si>
  <si>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</si>
  <si>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</si>
  <si>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</si>
  <si>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</si>
  <si>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</si>
  <si>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</si>
  <si>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</si>
  <si>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</si>
  <si>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</si>
  <si>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</si>
  <si>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</si>
  <si>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</si>
  <si>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</si>
  <si>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</si>
  <si>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</si>
  <si>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</si>
  <si>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</si>
  <si>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</si>
  <si>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</si>
  <si>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</si>
  <si>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</si>
  <si>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</si>
  <si>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</si>
  <si>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</si>
  <si>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</si>
  <si>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</si>
  <si>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</si>
  <si>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</si>
  <si>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</si>
  <si>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</si>
  <si>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</si>
  <si>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</si>
  <si>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</si>
  <si>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</si>
  <si>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</si>
  <si>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</si>
  <si>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</si>
  <si>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</si>
  <si>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</si>
  <si>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</si>
  <si>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</si>
  <si>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</si>
  <si>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</si>
  <si>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</si>
  <si>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</si>
  <si>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</si>
  <si>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</si>
  <si>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</si>
  <si>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</si>
  <si>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</si>
  <si>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</si>
  <si>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</si>
  <si>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</si>
  <si>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</si>
  <si>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</si>
  <si>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</si>
  <si>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</si>
  <si>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</si>
  <si>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</si>
  <si>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</si>
  <si>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</si>
  <si>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</si>
  <si>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</si>
  <si>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</si>
  <si>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</si>
  <si>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</si>
  <si>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</si>
  <si>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</si>
  <si>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</si>
  <si>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</si>
  <si>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</si>
  <si>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</si>
  <si>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</si>
  <si>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</si>
  <si>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</si>
  <si>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</si>
  <si>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</si>
  <si>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</si>
  <si>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</si>
  <si>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</si>
  <si>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</si>
  <si>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</si>
  <si>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</si>
  <si>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</si>
  <si>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</si>
  <si>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</si>
  <si>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</si>
  <si>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</si>
  <si>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</si>
  <si>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</si>
  <si>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</si>
  <si>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</si>
  <si>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</si>
  <si>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</si>
  <si>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</si>
  <si>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</si>
  <si>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</si>
  <si>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</si>
  <si>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</si>
  <si>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</si>
  <si>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</si>
  <si>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</si>
  <si>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</si>
  <si>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</si>
  <si>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</si>
  <si>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</si>
  <si>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</si>
  <si>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</si>
  <si>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</si>
  <si>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</si>
  <si>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</si>
  <si>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</si>
  <si>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</si>
  <si>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</si>
  <si>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</si>
  <si>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</si>
  <si>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</si>
  <si>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</si>
  <si>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</si>
  <si>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</si>
  <si>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</si>
  <si>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</si>
  <si>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</si>
  <si>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</si>
  <si>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</si>
  <si>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</si>
  <si>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</si>
  <si>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</si>
  <si>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</si>
  <si>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</si>
  <si>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</si>
  <si>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</si>
  <si>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</si>
  <si>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</si>
  <si>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</si>
  <si>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</si>
  <si>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</si>
  <si>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</si>
  <si>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</si>
  <si>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</si>
  <si>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</si>
  <si>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</si>
  <si>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</si>
  <si>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</si>
  <si>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</si>
  <si>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</si>
  <si>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</si>
  <si>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</si>
  <si>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</si>
  <si>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</si>
  <si>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</si>
  <si>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</si>
  <si>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</si>
  <si>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</si>
  <si>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</si>
  <si>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</si>
  <si>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</si>
  <si>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</si>
  <si>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</si>
  <si>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</si>
  <si>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</si>
  <si>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</si>
  <si>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</si>
  <si>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</si>
  <si>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</si>
  <si>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</si>
  <si>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</si>
  <si>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</si>
  <si>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</si>
  <si>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</si>
  <si>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</si>
  <si>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</si>
  <si>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</si>
  <si>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</si>
  <si>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</si>
  <si>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</si>
  <si>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</si>
  <si>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</si>
  <si>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</si>
  <si>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</si>
  <si>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</si>
  <si>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</si>
  <si>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</si>
  <si>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</si>
  <si>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</si>
  <si>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</si>
  <si>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</si>
  <si>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</si>
  <si>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</si>
  <si>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</si>
  <si>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</si>
  <si>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</si>
  <si>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</si>
  <si>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</si>
  <si>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</si>
  <si>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</si>
  <si>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</si>
  <si>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</si>
  <si>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</si>
  <si>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</si>
  <si>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</si>
  <si>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</si>
  <si>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</si>
  <si>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</si>
  <si>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</si>
  <si>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</si>
  <si>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</si>
  <si>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</si>
  <si>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</si>
  <si>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</si>
  <si>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</si>
  <si>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</si>
  <si>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</si>
  <si>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</si>
  <si>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</si>
  <si>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</si>
  <si>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</si>
  <si>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</si>
  <si>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</si>
  <si>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</si>
  <si>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</si>
  <si>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</si>
  <si>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</si>
  <si>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</si>
  <si>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</si>
  <si>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</si>
  <si>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</si>
  <si>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</si>
  <si>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</si>
  <si>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</si>
  <si>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</si>
  <si>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</si>
  <si>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</si>
  <si>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</si>
  <si>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</si>
  <si>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</si>
  <si>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</si>
  <si>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</si>
  <si>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</si>
  <si>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</si>
  <si>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</si>
  <si>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</si>
  <si>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</si>
  <si>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</si>
  <si>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</si>
  <si>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</si>
  <si>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</si>
  <si>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</si>
  <si>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</si>
  <si>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</si>
  <si>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</si>
  <si>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</si>
  <si>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</si>
  <si>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</si>
  <si>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</si>
  <si>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</si>
  <si>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</si>
  <si>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</si>
  <si>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</si>
  <si>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</si>
  <si>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</si>
  <si>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</si>
  <si>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</si>
  <si>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</si>
  <si>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</si>
  <si>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</si>
  <si>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</si>
  <si>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</si>
  <si>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</si>
  <si>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</si>
  <si>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</si>
  <si>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</si>
  <si>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</si>
  <si>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</si>
  <si>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</si>
  <si>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</si>
  <si>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</si>
  <si>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</si>
  <si>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</si>
  <si>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</si>
  <si>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</si>
  <si>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</si>
  <si>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</si>
  <si>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</si>
  <si>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</si>
  <si>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</si>
  <si>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</si>
  <si>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</si>
  <si>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</si>
  <si>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</si>
  <si>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</si>
  <si>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</si>
  <si>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</si>
  <si>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</si>
  <si>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</si>
  <si>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</si>
  <si>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</si>
  <si>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</si>
  <si>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</si>
  <si>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</si>
  <si>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</si>
  <si>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</si>
  <si>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</si>
  <si>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</si>
  <si>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</si>
  <si>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</si>
  <si>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</si>
  <si>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</si>
  <si>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</si>
  <si>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</si>
  <si>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</si>
  <si>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</si>
  <si>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</si>
  <si>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</si>
  <si>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</si>
  <si>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</si>
  <si>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</si>
  <si>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</si>
  <si>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</si>
  <si>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</si>
  <si>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</si>
  <si>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</si>
  <si>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</si>
  <si>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</si>
  <si>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</si>
  <si>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</si>
  <si>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</si>
  <si>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</si>
  <si>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</si>
  <si>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</si>
  <si>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</si>
  <si>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</si>
  <si>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</si>
  <si>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</si>
  <si>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</si>
  <si>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</si>
  <si>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</si>
  <si>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</si>
  <si>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</si>
  <si>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</si>
  <si>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</si>
  <si>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</si>
  <si>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</si>
  <si>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</si>
  <si>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</si>
  <si>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</si>
  <si>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</si>
  <si>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</si>
  <si>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</si>
  <si>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</si>
  <si>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</si>
  <si>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</si>
  <si>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</si>
  <si>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</si>
  <si>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</si>
  <si>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</si>
  <si>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</si>
  <si>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</si>
  <si>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</si>
  <si>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</si>
  <si>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</si>
  <si>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</si>
  <si>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</si>
  <si>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</si>
  <si>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</si>
  <si>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</si>
  <si>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</si>
  <si>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</si>
  <si>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</si>
  <si>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</si>
  <si>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</si>
  <si>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</si>
  <si>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</si>
  <si>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</si>
  <si>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</si>
  <si>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</si>
  <si>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</si>
  <si>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</si>
  <si>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</si>
  <si>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</si>
  <si>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</si>
  <si>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</si>
  <si>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</si>
  <si>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</si>
  <si>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</si>
  <si>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</si>
  <si>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</si>
  <si>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</si>
  <si>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</si>
  <si>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</si>
  <si>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</si>
  <si>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</si>
  <si>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</si>
  <si>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</si>
  <si>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</si>
  <si>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</si>
  <si>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</si>
  <si>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</si>
  <si>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</si>
  <si>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</si>
  <si>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</si>
  <si>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</si>
  <si>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</si>
  <si>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</si>
  <si>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</si>
  <si>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</si>
  <si>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</si>
  <si>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</si>
  <si>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</si>
  <si>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</si>
  <si>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</si>
  <si>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</si>
  <si>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</si>
  <si>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</si>
  <si>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</si>
  <si>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</si>
  <si>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</si>
  <si>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</si>
  <si>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</si>
  <si>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</si>
  <si>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</si>
  <si>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</si>
  <si>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</si>
  <si>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</si>
  <si>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</si>
  <si>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</si>
  <si>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</si>
  <si>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</si>
  <si>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</si>
  <si>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</si>
  <si>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</si>
  <si>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</si>
  <si>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</si>
  <si>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</si>
  <si>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</si>
  <si>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</si>
  <si>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</si>
  <si>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</si>
  <si>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</si>
  <si>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</si>
  <si>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</si>
  <si>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</si>
  <si>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</si>
  <si>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</si>
  <si>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</si>
  <si>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</si>
  <si>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</si>
  <si>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</si>
  <si>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</si>
  <si>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</si>
  <si>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</si>
  <si>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</si>
  <si>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</si>
  <si>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</si>
  <si>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</si>
  <si>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</si>
  <si>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</si>
  <si>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</si>
  <si>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</si>
  <si>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</si>
  <si>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</si>
  <si>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</si>
  <si>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</si>
  <si>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</si>
  <si>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</si>
  <si>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</si>
  <si>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</si>
  <si>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</si>
  <si>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</si>
  <si>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</si>
  <si>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</si>
  <si>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</si>
  <si>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</si>
  <si>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</si>
  <si>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</si>
  <si>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</si>
  <si>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</si>
  <si>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</si>
  <si>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</si>
  <si>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</si>
  <si>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</si>
  <si>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</si>
  <si>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</si>
  <si>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</si>
  <si>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</si>
  <si>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</si>
  <si>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</si>
  <si>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</si>
  <si>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</si>
  <si>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</si>
  <si>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</si>
  <si>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</si>
  <si>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</si>
  <si>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</si>
  <si>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</si>
  <si>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</si>
  <si>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</si>
  <si>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</si>
  <si>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</si>
  <si>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</si>
  <si>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</si>
  <si>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</si>
  <si>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</si>
  <si>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</si>
  <si>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</si>
  <si>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</si>
  <si>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</si>
  <si>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</si>
  <si>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</si>
  <si>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</si>
  <si>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</si>
  <si>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</si>
  <si>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</si>
  <si>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</si>
  <si>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</si>
  <si>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</si>
  <si>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</si>
  <si>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</si>
  <si>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</si>
  <si>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</si>
  <si>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</si>
  <si>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</si>
  <si>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</si>
  <si>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</si>
  <si>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</si>
  <si>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</si>
  <si>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</si>
  <si>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</si>
  <si>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</si>
  <si>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</si>
  <si>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</si>
  <si>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</si>
  <si>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</si>
  <si>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</si>
  <si>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</si>
  <si>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</si>
  <si>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</si>
  <si>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</si>
  <si>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</si>
  <si>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</si>
  <si>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</si>
  <si>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</si>
  <si>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</si>
  <si>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</si>
  <si>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</si>
  <si>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</si>
  <si>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</si>
  <si>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</si>
  <si>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</si>
  <si>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</si>
  <si>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</si>
  <si>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</si>
  <si>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</si>
  <si>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</si>
  <si>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</si>
  <si>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</si>
  <si>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</si>
  <si>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</si>
  <si>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</si>
  <si>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</si>
  <si>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</si>
  <si>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</si>
  <si>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</si>
  <si>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</si>
  <si>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</si>
  <si>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</si>
  <si>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</si>
  <si>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</si>
  <si>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</si>
  <si>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</si>
  <si>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</si>
  <si>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</si>
  <si>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</si>
  <si>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</si>
  <si>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</si>
  <si>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</si>
  <si>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</si>
  <si>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</si>
  <si>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</si>
  <si>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</si>
  <si>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</si>
  <si>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</si>
  <si>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</si>
  <si>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</si>
  <si>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</si>
  <si>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</si>
  <si>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</si>
  <si>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</si>
  <si>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</si>
  <si>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</si>
  <si>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</si>
  <si>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</si>
  <si>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</si>
  <si>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</si>
  <si>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</si>
  <si>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</si>
  <si>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</si>
  <si>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</si>
  <si>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</si>
  <si>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</si>
  <si>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</si>
  <si>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</si>
  <si>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</si>
  <si>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</si>
  <si>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</si>
  <si>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</si>
  <si>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</si>
  <si>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</si>
  <si>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</si>
  <si>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</si>
  <si>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</si>
  <si>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</si>
  <si>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</si>
  <si>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</si>
  <si>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</si>
  <si>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</si>
  <si>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</si>
  <si>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</si>
  <si>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</si>
  <si>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</si>
  <si>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</si>
  <si>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</si>
  <si>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</si>
  <si>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</si>
  <si>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</si>
  <si>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</si>
  <si>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</si>
  <si>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</si>
  <si>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</si>
  <si>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</si>
  <si>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</si>
  <si>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</si>
  <si>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</si>
  <si>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</si>
  <si>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</si>
  <si>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</si>
  <si>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</si>
  <si>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</si>
  <si>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</si>
  <si>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</si>
  <si>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</si>
  <si>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</si>
  <si>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</si>
  <si>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</si>
  <si>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</si>
  <si>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</si>
  <si>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</si>
  <si>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</si>
  <si>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</si>
  <si>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</si>
  <si>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</si>
  <si>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</si>
  <si>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</si>
  <si>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</si>
  <si>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</si>
  <si>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</si>
  <si>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</si>
  <si>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</si>
  <si>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</si>
  <si>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</si>
  <si>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</si>
  <si>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</si>
  <si>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</si>
  <si>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</si>
  <si>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</si>
  <si>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</si>
  <si>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</si>
  <si>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</si>
  <si>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</si>
  <si>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</si>
  <si>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</si>
  <si>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</si>
  <si>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</si>
  <si>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</si>
  <si>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</si>
  <si>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</si>
  <si>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</si>
  <si>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</si>
  <si>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</si>
  <si>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</si>
  <si>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</si>
  <si>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</si>
  <si>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</si>
  <si>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</si>
  <si>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</si>
  <si>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</si>
  <si>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</si>
  <si>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</si>
  <si>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</si>
  <si>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</si>
  <si>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</si>
  <si>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</si>
  <si>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</si>
  <si>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</si>
  <si>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</si>
  <si>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</si>
  <si>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</si>
  <si>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</si>
  <si>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</si>
  <si>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</si>
  <si>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</si>
  <si>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</si>
  <si>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</si>
  <si>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</si>
  <si>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</si>
  <si>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</si>
  <si>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</si>
  <si>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</si>
  <si>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</si>
  <si>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</si>
  <si>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</si>
  <si>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</si>
  <si>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</si>
  <si>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</si>
  <si>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</si>
  <si>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</si>
  <si>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</si>
  <si>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</si>
  <si>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</si>
  <si>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</si>
  <si>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</si>
  <si>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</si>
  <si>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</si>
  <si>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</si>
  <si>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</si>
  <si>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</si>
  <si>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</si>
  <si>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</si>
  <si>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</si>
  <si>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</si>
  <si>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</si>
  <si>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</si>
  <si>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</si>
  <si>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</si>
  <si>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</si>
  <si>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</si>
  <si>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</si>
  <si>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</si>
  <si>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</si>
  <si>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</si>
  <si>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</si>
  <si>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</si>
  <si>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</si>
  <si>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</si>
  <si>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</si>
  <si>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</si>
  <si>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</si>
  <si>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</si>
  <si>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</si>
  <si>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</si>
  <si>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</si>
  <si>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</si>
  <si>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</si>
  <si>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</si>
  <si>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</si>
  <si>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</si>
  <si>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</si>
  <si>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</si>
  <si>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</si>
  <si>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</si>
  <si>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</si>
  <si>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</si>
  <si>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</si>
  <si>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</si>
  <si>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</si>
  <si>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</si>
  <si>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</si>
  <si>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</si>
  <si>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</si>
  <si>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</si>
  <si>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</si>
  <si>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</si>
  <si>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</si>
  <si>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</si>
  <si>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</si>
  <si>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</si>
  <si>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</si>
  <si>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</si>
  <si>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</si>
  <si>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</si>
  <si>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</si>
  <si>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</si>
  <si>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</si>
  <si>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</si>
  <si>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</si>
  <si>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</si>
  <si>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</si>
  <si>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</si>
  <si>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</si>
  <si>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</si>
  <si>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</si>
  <si>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</si>
  <si>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</si>
  <si>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</si>
  <si>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</si>
  <si>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</si>
  <si>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</si>
  <si>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</si>
  <si>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</si>
  <si>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</si>
  <si>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</si>
  <si>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</si>
  <si>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</si>
  <si>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</si>
  <si>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</si>
  <si>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</si>
  <si>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</si>
  <si>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</si>
  <si>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</si>
  <si>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</si>
  <si>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</si>
  <si>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</si>
  <si>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</si>
  <si>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</si>
  <si>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</si>
  <si>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</si>
  <si>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</si>
  <si>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</si>
  <si>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</si>
  <si>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</si>
  <si>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</si>
  <si>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</si>
  <si>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</si>
  <si>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</si>
  <si>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</si>
  <si>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</si>
  <si>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</si>
  <si>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</si>
  <si>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</si>
  <si>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</si>
  <si>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</si>
  <si>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</si>
  <si>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</si>
  <si>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</si>
  <si>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</si>
  <si>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</si>
  <si>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</si>
  <si>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</si>
  <si>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</si>
  <si>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</si>
  <si>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</si>
  <si>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</si>
  <si>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</si>
  <si>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</si>
  <si>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</si>
  <si>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</si>
  <si>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</si>
  <si>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</si>
  <si>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</si>
  <si>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</si>
  <si>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</si>
  <si>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</si>
  <si>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</si>
  <si>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</si>
  <si>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</si>
  <si>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</si>
  <si>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</si>
  <si>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</si>
  <si>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</si>
  <si>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</si>
  <si>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</si>
  <si>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</si>
  <si>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</si>
  <si>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</si>
  <si>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</si>
  <si>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</si>
  <si>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</si>
  <si>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</si>
  <si>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</si>
  <si>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</si>
  <si>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</si>
  <si>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</si>
  <si>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</si>
  <si>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</si>
  <si>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</si>
  <si>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</si>
  <si>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</si>
  <si>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</si>
  <si>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</si>
  <si>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</si>
  <si>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</si>
  <si>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</si>
  <si>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</si>
  <si>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</si>
  <si>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</si>
  <si>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</si>
  <si>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</si>
  <si>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</si>
  <si>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</si>
  <si>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</si>
  <si>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</si>
  <si>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</si>
  <si>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</si>
  <si>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</si>
  <si>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</si>
  <si>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</si>
  <si>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</si>
  <si>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</si>
  <si>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</si>
  <si>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</si>
  <si>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</si>
  <si>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</si>
  <si>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</si>
  <si>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</si>
  <si>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</si>
  <si>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</si>
  <si>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</si>
  <si>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</si>
  <si>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</si>
  <si>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</si>
  <si>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</si>
  <si>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</si>
  <si>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</si>
  <si>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</si>
  <si>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</si>
  <si>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</si>
  <si>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</si>
  <si>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</si>
  <si>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</si>
  <si>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</si>
  <si>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</si>
  <si>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</si>
  <si>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</si>
  <si>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</si>
  <si>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</si>
  <si>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</si>
  <si>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</si>
  <si>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</si>
  <si>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</si>
  <si>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</si>
  <si>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</si>
  <si>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</si>
  <si>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</si>
  <si>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</si>
  <si>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</si>
  <si>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</si>
  <si>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</si>
  <si>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</si>
  <si>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</si>
  <si>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</si>
  <si>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</si>
  <si>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</si>
  <si>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</si>
  <si>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</si>
  <si>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</si>
  <si>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</si>
  <si>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</si>
  <si>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</si>
  <si>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</si>
  <si>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</si>
  <si>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</si>
  <si>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</si>
  <si>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</si>
  <si>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</si>
  <si>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</si>
  <si>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</si>
  <si>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</si>
  <si>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</si>
  <si>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</si>
  <si>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</si>
  <si>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</si>
  <si>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</si>
  <si>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</si>
  <si>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</si>
  <si>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</si>
  <si>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</si>
  <si>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</si>
  <si>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</si>
  <si>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</si>
  <si>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</si>
  <si>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</si>
  <si>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</si>
  <si>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</si>
  <si>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</si>
  <si>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</si>
  <si>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</si>
  <si>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</si>
  <si>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</si>
  <si>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</si>
  <si>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</si>
  <si>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</si>
  <si>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</si>
  <si>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</si>
  <si>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</si>
  <si>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</si>
  <si>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</si>
  <si>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</si>
  <si>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</si>
  <si>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</si>
  <si>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</si>
  <si>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</si>
  <si>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</si>
  <si>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</si>
  <si>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</si>
  <si>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</si>
  <si>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</si>
  <si>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</si>
  <si>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</si>
  <si>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</si>
  <si>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</si>
  <si>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</si>
  <si>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</si>
  <si>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</si>
  <si>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</si>
  <si>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</si>
  <si>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</si>
  <si>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</si>
  <si>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</si>
  <si>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</si>
  <si>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</si>
  <si>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</si>
  <si>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</si>
  <si>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</si>
  <si>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</si>
  <si>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</si>
  <si>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</si>
  <si>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</si>
  <si>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</si>
  <si>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</si>
  <si>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</si>
  <si>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</si>
  <si>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</si>
  <si>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</si>
  <si>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</si>
  <si>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</si>
  <si>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</si>
  <si>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</si>
  <si>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</si>
  <si>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</si>
  <si>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</si>
  <si>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</si>
  <si>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</si>
  <si>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</si>
  <si>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</si>
  <si>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</si>
  <si>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</si>
  <si>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</si>
  <si>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</si>
  <si>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</si>
  <si>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</si>
  <si>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</si>
  <si>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</si>
  <si>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</si>
  <si>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</si>
  <si>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</si>
  <si>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</si>
  <si>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</si>
  <si>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</si>
  <si>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</si>
  <si>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</si>
  <si>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</si>
  <si>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</si>
  <si>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</si>
  <si>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</si>
  <si>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</si>
  <si>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</si>
  <si>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</si>
  <si>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</si>
  <si>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</si>
  <si>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</si>
  <si>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</si>
  <si>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</si>
  <si>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</si>
  <si>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</si>
  <si>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</si>
  <si>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</si>
  <si>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</si>
  <si>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</si>
  <si>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</si>
  <si>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</si>
  <si>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</si>
  <si>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</si>
  <si>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</si>
  <si>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</si>
  <si>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</si>
  <si>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</si>
  <si>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</si>
  <si>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</si>
  <si>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</si>
  <si>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</si>
  <si>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</si>
  <si>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</si>
  <si>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</si>
  <si>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</si>
  <si>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</si>
  <si>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</si>
  <si>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</si>
  <si>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</si>
  <si>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</si>
  <si>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</si>
  <si>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</si>
  <si>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</si>
  <si>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</si>
  <si>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</si>
  <si>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</si>
  <si>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</si>
  <si>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</si>
  <si>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</si>
  <si>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</si>
  <si>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</si>
  <si>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</si>
  <si>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</si>
  <si>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</si>
  <si>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</si>
  <si>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</si>
  <si>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</si>
  <si>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</si>
  <si>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</si>
  <si>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</si>
  <si>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</si>
  <si>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</si>
  <si>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</si>
  <si>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</si>
  <si>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</si>
  <si>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</si>
  <si>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</si>
  <si>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</si>
  <si>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</si>
  <si>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</si>
  <si>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</si>
  <si>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</si>
  <si>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</si>
  <si>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</si>
  <si>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</si>
  <si>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</si>
  <si>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</si>
  <si>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</si>
  <si>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</si>
  <si>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</si>
  <si>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</si>
  <si>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</si>
  <si>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</si>
  <si>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</si>
  <si>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</si>
  <si>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</si>
  <si>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</si>
  <si>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</si>
  <si>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</si>
  <si>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</si>
  <si>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</si>
  <si>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</si>
  <si>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</si>
  <si>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</si>
  <si>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</si>
  <si>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</si>
  <si>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</si>
  <si>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</si>
  <si>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</si>
  <si>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</si>
  <si>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</si>
  <si>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</si>
  <si>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</si>
  <si>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</si>
  <si>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</si>
  <si>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</si>
  <si>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</si>
  <si>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</si>
  <si>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</si>
  <si>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</si>
  <si>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</si>
  <si>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</si>
  <si>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</si>
  <si>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</si>
  <si>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</si>
  <si>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</si>
  <si>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</si>
  <si>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</si>
  <si>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</si>
  <si>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</si>
  <si>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</si>
  <si>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</si>
  <si>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</si>
  <si>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</si>
  <si>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</si>
  <si>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</si>
  <si>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</si>
  <si>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</si>
  <si>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</si>
  <si>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</si>
  <si>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</si>
  <si>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</si>
  <si>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</si>
  <si>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</si>
  <si>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</si>
  <si>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</si>
  <si>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</si>
  <si>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</si>
  <si>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</si>
  <si>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</si>
  <si>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</si>
  <si>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</si>
  <si>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</si>
  <si>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</si>
  <si>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</si>
  <si>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</si>
  <si>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</si>
  <si>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</si>
  <si>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</si>
  <si>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</si>
  <si>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</si>
  <si>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</si>
  <si>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</si>
  <si>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</si>
  <si>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</si>
  <si>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</si>
  <si>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</si>
  <si>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</si>
  <si>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</si>
  <si>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</si>
  <si>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</si>
  <si>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</si>
  <si>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</si>
  <si>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</si>
  <si>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</si>
  <si>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</si>
  <si>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</si>
  <si>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</si>
  <si>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</si>
  <si>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</si>
  <si>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</si>
  <si>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</si>
  <si>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</si>
  <si>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</si>
  <si>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</si>
  <si>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</si>
  <si>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</si>
  <si>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</si>
  <si>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</si>
  <si>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</si>
  <si>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</si>
  <si>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</si>
  <si>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</si>
  <si>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</si>
  <si>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</si>
  <si>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</si>
  <si>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</si>
  <si>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</si>
  <si>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</si>
  <si>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</si>
  <si>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</si>
  <si>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</si>
  <si>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</si>
  <si>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</si>
  <si>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</si>
  <si>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</si>
  <si>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</si>
  <si>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</si>
  <si>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</si>
  <si>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</si>
  <si>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</si>
  <si>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</si>
  <si>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</si>
  <si>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</si>
  <si>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</si>
  <si>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</si>
  <si>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</si>
  <si>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</si>
  <si>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</si>
  <si>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</si>
  <si>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</si>
  <si>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</si>
  <si>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</si>
  <si>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</si>
  <si>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</si>
  <si>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</si>
  <si>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</si>
  <si>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</si>
  <si>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</si>
  <si>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</si>
  <si>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</si>
  <si>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</si>
  <si>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</si>
  <si>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</si>
  <si>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</si>
  <si>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</si>
  <si>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</si>
  <si>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</si>
  <si>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</si>
  <si>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</si>
  <si>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</si>
  <si>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</si>
  <si>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</si>
  <si>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</si>
  <si>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</si>
  <si>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</si>
  <si>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</si>
  <si>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</si>
  <si>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</si>
  <si>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</si>
  <si>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</si>
  <si>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</si>
  <si>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</si>
  <si>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</si>
  <si>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</si>
  <si>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</si>
  <si>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</si>
  <si>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</si>
  <si>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</si>
  <si>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</si>
  <si>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</si>
  <si>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</si>
  <si>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</si>
  <si>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</si>
  <si>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</si>
  <si>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</si>
  <si>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</si>
  <si>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</si>
  <si>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</si>
  <si>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</si>
  <si>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</si>
  <si>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</si>
  <si>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</si>
  <si>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</si>
  <si>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</si>
  <si>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</si>
  <si>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</si>
  <si>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</si>
  <si>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</si>
  <si>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</si>
  <si>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</si>
  <si>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</si>
  <si>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</si>
  <si>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</si>
  <si>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</si>
  <si>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</si>
  <si>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</si>
  <si>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</si>
  <si>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</si>
  <si>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</si>
  <si>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</si>
  <si>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</si>
  <si>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</si>
  <si>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</si>
  <si>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</si>
  <si>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</si>
  <si>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</si>
  <si>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</si>
  <si>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</si>
  <si>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</si>
  <si>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</si>
  <si>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</si>
  <si>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</si>
  <si>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</si>
  <si>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</si>
  <si>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</si>
  <si>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</si>
  <si>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</si>
  <si>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</si>
  <si>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</si>
  <si>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</si>
  <si>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</si>
  <si>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</si>
  <si>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</si>
  <si>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</si>
  <si>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</si>
  <si>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</si>
  <si>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</si>
  <si>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</si>
  <si>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</si>
  <si>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</si>
  <si>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</si>
  <si>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</si>
  <si>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</si>
  <si>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</si>
  <si>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</si>
  <si>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</si>
  <si>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</si>
  <si>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</si>
  <si>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</si>
  <si>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</si>
  <si>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</si>
  <si>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</si>
  <si>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</si>
  <si>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</si>
  <si>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</si>
  <si>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</si>
  <si>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</si>
  <si>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</si>
  <si>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</si>
  <si>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</si>
  <si>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</si>
  <si>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</si>
  <si>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</si>
  <si>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</si>
  <si>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</si>
  <si>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</si>
  <si>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</si>
  <si>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</si>
  <si>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</si>
  <si>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</si>
  <si>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</si>
  <si>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</si>
  <si>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</si>
  <si>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</si>
  <si>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</si>
  <si>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</si>
  <si>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</si>
  <si>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</si>
  <si>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</si>
  <si>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</si>
  <si>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</si>
  <si>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</si>
  <si>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</si>
  <si>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</si>
  <si>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</si>
  <si>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</si>
  <si>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</si>
  <si>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</si>
  <si>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</si>
  <si>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</si>
  <si>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</si>
  <si>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</si>
  <si>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</si>
  <si>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</si>
  <si>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</si>
  <si>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</si>
  <si>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</si>
  <si>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</si>
  <si>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</si>
  <si>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</si>
  <si>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</si>
  <si>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</si>
  <si>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</si>
  <si>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</si>
  <si>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</si>
  <si>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</si>
  <si>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</si>
  <si>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</si>
  <si>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</si>
  <si>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</si>
  <si>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</si>
  <si>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</si>
  <si>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</si>
  <si>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</si>
  <si>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</si>
  <si>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</si>
  <si>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</si>
  <si>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</si>
  <si>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</si>
  <si>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</si>
  <si>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</si>
  <si>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</si>
  <si>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</si>
  <si>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</si>
  <si>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</si>
  <si>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</si>
  <si>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</si>
  <si>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</si>
  <si>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</si>
  <si>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</si>
  <si>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</si>
  <si>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</si>
  <si>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</si>
  <si>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</si>
  <si>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</si>
  <si>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</si>
  <si>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</si>
  <si>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</si>
  <si>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</si>
  <si>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</si>
  <si>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</si>
  <si>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</si>
  <si>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</si>
  <si>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</si>
  <si>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</si>
  <si>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</si>
  <si>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</si>
  <si>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</si>
  <si>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</si>
  <si>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</si>
  <si>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</si>
  <si>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</si>
  <si>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</si>
  <si>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</si>
  <si>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</si>
  <si>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</si>
  <si>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</si>
  <si>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</si>
  <si>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</si>
  <si>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</si>
  <si>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</si>
  <si>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</si>
  <si>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</si>
  <si>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</si>
  <si>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</si>
  <si>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</si>
  <si>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</si>
  <si>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</si>
  <si>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</si>
  <si>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</si>
  <si>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</si>
  <si>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</si>
  <si>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</si>
  <si>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</si>
  <si>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</si>
  <si>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</si>
  <si>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</si>
  <si>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</si>
  <si>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</si>
  <si>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</si>
  <si>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</si>
  <si>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</si>
  <si>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</si>
  <si>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</si>
  <si>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</si>
  <si>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</si>
  <si>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</si>
  <si>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</si>
  <si>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</si>
  <si>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</si>
  <si>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</si>
  <si>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</si>
  <si>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</si>
  <si>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</si>
  <si>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</si>
  <si>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</si>
  <si>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</si>
  <si>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</si>
  <si>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</si>
  <si>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</si>
  <si>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</si>
  <si>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</si>
  <si>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</si>
  <si>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</si>
  <si>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</si>
  <si>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</si>
  <si>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</si>
  <si>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</si>
  <si>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</si>
  <si>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</si>
  <si>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</si>
  <si>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</si>
  <si>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</si>
  <si>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</si>
  <si>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</si>
  <si>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</si>
  <si>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</si>
  <si>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</si>
  <si>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</si>
  <si>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</si>
  <si>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</si>
  <si>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</si>
  <si>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</si>
  <si>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</si>
  <si>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</si>
  <si>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</si>
  <si>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</si>
  <si>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</si>
  <si>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</si>
  <si>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</si>
  <si>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</si>
  <si>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</si>
  <si>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</si>
  <si>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</si>
  <si>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</si>
  <si>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</si>
  <si>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</si>
  <si>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</si>
  <si>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</si>
  <si>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</si>
  <si>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</si>
  <si>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</si>
  <si>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</si>
  <si>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</si>
  <si>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</si>
  <si>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</si>
  <si>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</si>
  <si>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</si>
  <si>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</si>
  <si>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</si>
  <si>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</si>
  <si>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</si>
  <si>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</si>
  <si>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</si>
  <si>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</si>
  <si>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</si>
  <si>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</si>
  <si>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</si>
  <si>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</si>
  <si>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</si>
  <si>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</si>
  <si>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</si>
  <si>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</si>
  <si>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</si>
  <si>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</si>
  <si>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</si>
  <si>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</si>
  <si>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</si>
  <si>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</si>
  <si>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</si>
  <si>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</si>
  <si>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</si>
  <si>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</si>
  <si>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</si>
  <si>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</si>
  <si>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</si>
  <si>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</si>
  <si>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</si>
  <si>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</si>
  <si>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</si>
  <si>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</si>
  <si>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</si>
  <si>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</si>
  <si>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</si>
  <si>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</si>
  <si>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</si>
  <si>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</si>
  <si>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</si>
  <si>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</si>
  <si>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</si>
  <si>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</si>
  <si>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</si>
  <si>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</si>
  <si>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</si>
  <si>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</si>
  <si>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</si>
  <si>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</si>
  <si>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</si>
  <si>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</si>
  <si>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</si>
  <si>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</si>
  <si>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</si>
  <si>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</si>
  <si>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</si>
  <si>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</si>
  <si>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</si>
  <si>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</si>
  <si>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</si>
  <si>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</si>
  <si>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</si>
  <si>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</si>
  <si>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</si>
  <si>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</si>
  <si>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</si>
  <si>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</si>
  <si>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</si>
  <si>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</si>
  <si>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</si>
  <si>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</si>
  <si>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</si>
  <si>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</si>
  <si>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</si>
  <si>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</si>
  <si>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</si>
  <si>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</si>
  <si>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</si>
  <si>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</si>
  <si>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</si>
  <si>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</si>
  <si>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</si>
  <si>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</si>
  <si>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</si>
  <si>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</si>
  <si>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</si>
  <si>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</si>
  <si>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</si>
  <si>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</si>
  <si>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</si>
  <si>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</si>
  <si>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</si>
  <si>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</si>
  <si>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</si>
  <si>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</si>
  <si>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</si>
  <si>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</si>
  <si>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</si>
  <si>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</si>
  <si>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</si>
  <si>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</si>
  <si>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</si>
  <si>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</si>
  <si>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</si>
  <si>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</si>
  <si>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</si>
  <si>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</si>
  <si>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</si>
  <si>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</si>
  <si>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</si>
  <si>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</si>
  <si>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</si>
  <si>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</si>
  <si>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</si>
  <si>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</si>
  <si>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</si>
  <si>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</si>
  <si>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</si>
  <si>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</si>
  <si>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</si>
  <si>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</si>
  <si>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</si>
  <si>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</si>
  <si>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</si>
  <si>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</si>
  <si>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</si>
  <si>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</si>
  <si>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</si>
  <si>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</si>
  <si>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</si>
  <si>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</si>
  <si>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</si>
  <si>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</si>
  <si>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</si>
  <si>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</si>
  <si>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</si>
  <si>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</si>
  <si>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</si>
  <si>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</si>
  <si>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</si>
  <si>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</si>
  <si>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</si>
  <si>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</si>
  <si>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</si>
  <si>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</si>
  <si>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</si>
  <si>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</si>
  <si>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</si>
  <si>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</si>
  <si>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</si>
  <si>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</si>
  <si>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</si>
  <si>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</si>
  <si>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</si>
  <si>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</si>
  <si>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</si>
  <si>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</si>
  <si>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</si>
  <si>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</si>
  <si>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</si>
  <si>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</si>
  <si>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</si>
  <si>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</si>
  <si>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</si>
  <si>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</si>
  <si>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</si>
  <si>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</si>
  <si>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</si>
  <si>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</si>
  <si>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</si>
  <si>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</si>
  <si>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</si>
  <si>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</si>
  <si>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</si>
  <si>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</si>
  <si>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</si>
  <si>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</si>
  <si>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</si>
  <si>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</si>
  <si>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</si>
  <si>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</si>
  <si>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</si>
  <si>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</si>
  <si>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</si>
  <si>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</si>
  <si>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</si>
  <si>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</si>
  <si>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</si>
  <si>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</si>
  <si>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</si>
  <si>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</si>
  <si>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</si>
  <si>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</si>
  <si>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</si>
  <si>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</si>
  <si>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</si>
  <si>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</si>
  <si>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</si>
  <si>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</si>
  <si>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</si>
  <si>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</si>
  <si>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</si>
  <si>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</si>
  <si>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</si>
  <si>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</si>
  <si>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</si>
  <si>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</si>
  <si>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</si>
  <si>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</si>
  <si>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</si>
  <si>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</si>
  <si>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</si>
  <si>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</si>
  <si>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</si>
  <si>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</si>
  <si>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</si>
  <si>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</si>
  <si>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</si>
  <si>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</si>
  <si>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</si>
  <si>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</si>
  <si>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</si>
  <si>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</si>
  <si>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</si>
  <si>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</si>
  <si>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</si>
  <si>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</si>
  <si>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</si>
  <si>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</si>
  <si>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</si>
  <si>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</si>
  <si>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</si>
  <si>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</si>
  <si>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</si>
  <si>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</si>
  <si>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</si>
  <si>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</si>
  <si>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</si>
  <si>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</si>
  <si>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</si>
  <si>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</si>
  <si>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</si>
  <si>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</si>
  <si>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</si>
  <si>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</si>
  <si>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</si>
  <si>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</si>
  <si>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</si>
  <si>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</si>
  <si>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</si>
  <si>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</si>
  <si>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</si>
  <si>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</si>
  <si>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</si>
  <si>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</si>
  <si>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</si>
  <si>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</si>
  <si>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</si>
  <si>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</si>
  <si>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</si>
  <si>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</si>
  <si>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</si>
  <si>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</si>
  <si>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</si>
  <si>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</si>
  <si>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</si>
  <si>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</si>
  <si>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</si>
  <si>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</si>
  <si>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</si>
  <si>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</si>
  <si>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</si>
  <si>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</si>
  <si>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</si>
  <si>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</si>
  <si>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</si>
  <si>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</si>
  <si>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</si>
  <si>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</si>
  <si>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</si>
  <si>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</si>
  <si>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</si>
  <si>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</si>
  <si>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</si>
  <si>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</si>
  <si>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</si>
  <si>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</si>
  <si>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</si>
  <si>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</si>
  <si>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</si>
  <si>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</si>
  <si>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</si>
  <si>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</si>
  <si>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</si>
  <si>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</si>
  <si>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</si>
  <si>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</si>
  <si>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</si>
  <si>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</si>
  <si>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</si>
  <si>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</si>
  <si>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</si>
  <si>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</si>
  <si>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</si>
  <si>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</si>
  <si>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</si>
  <si>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</si>
  <si>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</si>
  <si>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</si>
  <si>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</si>
  <si>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</si>
  <si>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</si>
  <si>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</si>
  <si>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</si>
  <si>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</si>
  <si>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</si>
  <si>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</si>
  <si>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</si>
  <si>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</si>
  <si>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</si>
  <si>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</si>
  <si>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</si>
  <si>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</si>
  <si>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</si>
  <si>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</si>
  <si>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</si>
  <si>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</si>
  <si>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</si>
  <si>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</si>
  <si>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</si>
  <si>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</si>
  <si>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</si>
  <si>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</si>
  <si>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</si>
  <si>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</si>
  <si>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</si>
  <si>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</si>
  <si>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</si>
  <si>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</si>
  <si>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</si>
  <si>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</si>
  <si>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</si>
  <si>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</si>
  <si>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</si>
  <si>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</si>
  <si>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</si>
  <si>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</si>
  <si>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</si>
  <si>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</si>
  <si>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</si>
  <si>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</si>
  <si>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</si>
  <si>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</si>
  <si>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</si>
  <si>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</si>
  <si>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</si>
  <si>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</si>
  <si>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</si>
  <si>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</si>
  <si>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</si>
  <si>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</si>
  <si>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</si>
  <si>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</si>
  <si>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</si>
  <si>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</si>
  <si>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</si>
  <si>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</si>
  <si>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</si>
  <si>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</si>
  <si>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</si>
  <si>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</si>
  <si>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</si>
  <si>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</si>
  <si>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</si>
  <si>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</si>
  <si>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</si>
  <si>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</si>
  <si>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</si>
  <si>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</si>
  <si>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</si>
  <si>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</si>
  <si>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</si>
  <si>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</si>
  <si>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</si>
  <si>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</si>
  <si>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</si>
  <si>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</si>
  <si>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</si>
  <si>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</si>
  <si>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</si>
  <si>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</si>
  <si>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</si>
  <si>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</si>
  <si>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</si>
  <si>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</si>
  <si>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</si>
  <si>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</si>
  <si>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</si>
  <si>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</si>
  <si>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</si>
  <si>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</si>
  <si>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</si>
  <si>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</si>
  <si>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</si>
  <si>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</si>
  <si>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</si>
  <si>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</si>
  <si>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</si>
  <si>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</si>
  <si>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</si>
  <si>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</si>
  <si>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</si>
  <si>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</si>
  <si>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</si>
  <si>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</si>
  <si>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</si>
  <si>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</si>
  <si>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</si>
  <si>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</si>
  <si>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</si>
  <si>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</si>
  <si>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</si>
  <si>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</si>
  <si>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</si>
  <si>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</si>
  <si>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</si>
  <si>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</si>
  <si>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</si>
  <si>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</si>
  <si>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</si>
  <si>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</si>
  <si>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</si>
  <si>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</si>
  <si>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</si>
  <si>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</si>
  <si>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</si>
  <si>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</si>
  <si>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</si>
  <si>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</si>
  <si>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</si>
  <si>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</si>
  <si>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</si>
  <si>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</si>
  <si>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</si>
  <si>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</si>
  <si>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</si>
  <si>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</si>
  <si>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</si>
  <si>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</si>
  <si>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</si>
  <si>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</si>
  <si>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</si>
  <si>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</si>
  <si>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</si>
  <si>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</si>
  <si>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</si>
  <si>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</si>
  <si>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</si>
  <si>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</si>
  <si>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</si>
  <si>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</si>
  <si>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</si>
  <si>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</si>
  <si>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</si>
  <si>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</si>
  <si>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</si>
  <si>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</si>
  <si>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</si>
  <si>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</si>
  <si>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</si>
  <si>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</si>
  <si>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</si>
  <si>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</si>
  <si>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</si>
  <si>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</si>
  <si>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</si>
  <si>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</si>
  <si>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</si>
  <si>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</si>
  <si>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</si>
  <si>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</si>
  <si>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</si>
  <si>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</si>
  <si>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</si>
  <si>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</si>
  <si>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</si>
  <si>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</si>
  <si>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</si>
  <si>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</si>
  <si>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</si>
  <si>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</si>
  <si>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</si>
  <si>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</si>
  <si>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</si>
  <si>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</si>
  <si>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</si>
  <si>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</si>
  <si>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</si>
  <si>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</si>
  <si>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</si>
  <si>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</si>
  <si>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</si>
  <si>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</si>
  <si>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</si>
  <si>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</si>
  <si>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</si>
  <si>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</si>
  <si>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</si>
  <si>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</si>
  <si>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</si>
  <si>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</si>
  <si>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</si>
  <si>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</si>
  <si>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</si>
  <si>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</si>
  <si>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</si>
  <si>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</si>
  <si>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</si>
  <si>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</si>
  <si>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</si>
  <si>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</si>
  <si>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</si>
  <si>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</si>
  <si>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</si>
  <si>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</si>
  <si>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</si>
  <si>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</si>
  <si>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</si>
  <si>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</si>
  <si>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</si>
  <si>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</si>
  <si>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</si>
  <si>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</si>
  <si>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</si>
  <si>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</si>
  <si>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</si>
  <si>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</si>
  <si>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</si>
  <si>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</si>
  <si>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</si>
  <si>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</si>
  <si>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</si>
  <si>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</si>
  <si>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</si>
  <si>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</si>
  <si>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</si>
  <si>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</si>
  <si>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</si>
  <si>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</si>
  <si>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</si>
  <si>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</si>
  <si>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</si>
  <si>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</si>
  <si>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</si>
  <si>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</si>
  <si>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</si>
  <si>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</si>
  <si>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</si>
  <si>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</si>
  <si>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</si>
  <si>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</si>
  <si>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</si>
  <si>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</si>
  <si>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</si>
  <si>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</si>
  <si>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</si>
  <si>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</si>
  <si>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</si>
  <si>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</si>
  <si>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</si>
  <si>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</si>
  <si>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</si>
  <si>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</si>
  <si>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</si>
  <si>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</si>
  <si>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</si>
  <si>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</si>
  <si>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</si>
  <si>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</si>
  <si>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</si>
  <si>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</si>
  <si>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</si>
  <si>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</si>
  <si>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</si>
  <si>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</si>
  <si>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</si>
  <si>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</si>
  <si>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</si>
  <si>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</si>
  <si>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</si>
  <si>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</si>
  <si>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</si>
  <si>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</si>
  <si>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</si>
  <si>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</si>
  <si>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</si>
  <si>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</si>
  <si>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</si>
  <si>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</si>
  <si>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</si>
  <si>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</si>
  <si>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</si>
  <si>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</si>
  <si>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</si>
  <si>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</si>
  <si>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</si>
  <si>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</si>
  <si>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</si>
  <si>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</si>
  <si>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</si>
  <si>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</si>
  <si>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</si>
  <si>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</si>
  <si>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</si>
  <si>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</si>
  <si>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</si>
  <si>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</si>
  <si>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</si>
  <si>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</si>
  <si>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</si>
  <si>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</si>
  <si>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</si>
  <si>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</si>
  <si>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</si>
  <si>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</si>
  <si>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</si>
  <si>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</si>
  <si>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</si>
  <si>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</si>
  <si>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</si>
  <si>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</si>
  <si>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</si>
  <si>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</si>
  <si>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</si>
  <si>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</si>
  <si>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</si>
  <si>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</si>
  <si>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</si>
  <si>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</si>
  <si>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</si>
  <si>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</si>
  <si>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</si>
  <si>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</si>
  <si>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</si>
  <si>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</si>
  <si>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</si>
  <si>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</si>
  <si>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</si>
  <si>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</si>
  <si>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</si>
  <si>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</si>
  <si>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</si>
  <si>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</si>
  <si>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</si>
  <si>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</si>
  <si>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</si>
  <si>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</si>
  <si>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</si>
  <si>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</si>
  <si>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</si>
  <si>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</si>
  <si>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</si>
  <si>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</si>
  <si>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</si>
  <si>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</si>
  <si>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</si>
  <si>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</si>
  <si>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</si>
  <si>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</si>
  <si>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</si>
  <si>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</si>
  <si>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</si>
  <si>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</si>
  <si>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</si>
  <si>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</si>
  <si>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</si>
  <si>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</si>
  <si>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</si>
  <si>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</si>
  <si>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</si>
  <si>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</si>
  <si>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</si>
  <si>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</si>
  <si>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</si>
  <si>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</si>
  <si>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</si>
  <si>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</si>
  <si>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</si>
  <si>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</si>
  <si>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</si>
  <si>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</si>
  <si>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</si>
  <si>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</si>
  <si>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</si>
  <si>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</si>
  <si>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</si>
  <si>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</si>
  <si>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</si>
  <si>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</si>
  <si>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</si>
  <si>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</si>
  <si>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</si>
  <si>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</si>
  <si>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</si>
  <si>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</si>
  <si>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</si>
  <si>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</si>
  <si>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</si>
  <si>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</si>
  <si>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</si>
  <si>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</si>
  <si>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</si>
  <si>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</si>
  <si>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</si>
  <si>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</si>
  <si>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</si>
  <si>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</si>
  <si>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</si>
  <si>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</si>
  <si>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</si>
  <si>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</si>
  <si>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</si>
  <si>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</si>
  <si>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</si>
  <si>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</si>
  <si>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</si>
  <si>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</si>
  <si>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</si>
  <si>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</si>
  <si>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</si>
  <si>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</si>
  <si>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</si>
  <si>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</si>
  <si>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</si>
  <si>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</si>
  <si>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</si>
  <si>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</si>
  <si>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</si>
  <si>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</si>
  <si>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</si>
  <si>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</si>
  <si>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</si>
  <si>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</si>
  <si>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</si>
  <si>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</si>
  <si>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</si>
  <si>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</si>
  <si>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</si>
  <si>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</si>
  <si>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</si>
  <si>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</si>
  <si>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</si>
  <si>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</si>
  <si>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</si>
  <si>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</si>
  <si>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</si>
  <si>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</si>
  <si>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</si>
  <si>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</si>
  <si>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</si>
  <si>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</si>
  <si>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</si>
  <si>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</si>
  <si>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</si>
  <si>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</si>
  <si>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</si>
  <si>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</si>
  <si>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</si>
  <si>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</si>
  <si>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</si>
  <si>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</si>
  <si>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</si>
  <si>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</si>
  <si>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</si>
  <si>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</si>
  <si>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</si>
  <si>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</si>
  <si>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</si>
  <si>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</si>
  <si>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</si>
  <si>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</si>
  <si>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</si>
  <si>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</si>
  <si>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</si>
  <si>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</si>
  <si>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</si>
  <si>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</si>
  <si>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</si>
  <si>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</si>
  <si>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</si>
  <si>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</si>
  <si>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</si>
  <si>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</si>
  <si>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</si>
  <si>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</si>
  <si>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</si>
  <si>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</si>
  <si>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</si>
  <si>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</si>
  <si>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</si>
  <si>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</si>
  <si>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</si>
  <si>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</si>
  <si>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</si>
  <si>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</si>
  <si>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</si>
  <si>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</si>
  <si>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</si>
  <si>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</si>
  <si>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</si>
  <si>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</si>
  <si>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</si>
  <si>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</si>
  <si>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</si>
  <si>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</si>
  <si>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</si>
  <si>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</si>
  <si>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</si>
  <si>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</si>
  <si>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</si>
  <si>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</si>
  <si>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</si>
  <si>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</si>
  <si>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</si>
  <si>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</si>
  <si>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</si>
  <si>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</si>
  <si>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</si>
  <si>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</si>
  <si>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</si>
  <si>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</si>
  <si>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</si>
  <si>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</si>
  <si>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</si>
  <si>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</si>
  <si>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</si>
  <si>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</si>
  <si>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</si>
  <si>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</si>
  <si>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</si>
  <si>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</si>
  <si>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</si>
  <si>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</si>
  <si>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</si>
  <si>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</si>
  <si>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</si>
  <si>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</si>
  <si>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</si>
  <si>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</si>
  <si>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</si>
  <si>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</si>
  <si>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</si>
  <si>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</si>
  <si>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</si>
  <si>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</si>
  <si>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</si>
  <si>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</si>
  <si>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</si>
  <si>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</si>
  <si>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</si>
  <si>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</si>
  <si>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</si>
  <si>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</si>
  <si>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</si>
  <si>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</si>
  <si>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</si>
  <si>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</si>
  <si>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</si>
  <si>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</si>
  <si>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</si>
  <si>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</si>
  <si>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</si>
  <si>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</si>
  <si>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</si>
  <si>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</si>
  <si>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</si>
  <si>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</si>
  <si>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</si>
  <si>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</si>
  <si>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</si>
  <si>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</si>
  <si>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</si>
  <si>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</si>
  <si>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</si>
  <si>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</si>
  <si>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</si>
  <si>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</si>
  <si>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</si>
  <si>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</si>
  <si>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</si>
  <si>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</si>
  <si>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</si>
  <si>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</si>
  <si>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</si>
  <si>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</si>
  <si>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</si>
  <si>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</si>
  <si>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</si>
  <si>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</si>
  <si>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</si>
  <si>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</si>
  <si>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</si>
  <si>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</si>
  <si>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</si>
  <si>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</si>
  <si>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</si>
  <si>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</si>
  <si>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</si>
  <si>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</si>
  <si>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</si>
  <si>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</si>
  <si>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</si>
  <si>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</si>
  <si>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</si>
  <si>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</si>
  <si>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</si>
  <si>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</si>
  <si>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</si>
  <si>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</si>
  <si>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</si>
  <si>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</si>
  <si>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</si>
  <si>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</si>
  <si>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</si>
  <si>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</si>
  <si>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</si>
  <si>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</si>
  <si>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</si>
  <si>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</si>
  <si>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</si>
  <si>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</si>
  <si>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</si>
  <si>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</si>
  <si>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</si>
  <si>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</si>
  <si>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</si>
  <si>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</si>
  <si>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</si>
  <si>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</si>
  <si>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</si>
  <si>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</si>
  <si>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</si>
  <si>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</si>
  <si>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</si>
  <si>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</si>
  <si>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</si>
  <si>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</si>
  <si>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</si>
  <si>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</si>
  <si>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</si>
  <si>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</si>
  <si>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</si>
  <si>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</si>
  <si>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</si>
  <si>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</si>
  <si>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</si>
  <si>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</si>
  <si>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</si>
  <si>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</si>
  <si>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</si>
  <si>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</si>
  <si>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</si>
  <si>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</si>
  <si>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</si>
  <si>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</si>
  <si>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</si>
  <si>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</si>
  <si>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</si>
  <si>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</si>
  <si>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</si>
  <si>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</si>
  <si>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</si>
  <si>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</si>
  <si>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</si>
  <si>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</si>
  <si>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</si>
  <si>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</si>
  <si>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</si>
  <si>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</si>
  <si>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</si>
  <si>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</si>
  <si>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</si>
  <si>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</si>
  <si>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</si>
  <si>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</si>
  <si>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</si>
  <si>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</si>
  <si>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</si>
  <si>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</si>
  <si>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</si>
  <si>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</si>
  <si>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</si>
  <si>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</si>
  <si>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</si>
  <si>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</si>
  <si>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</si>
  <si>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</si>
  <si>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</si>
  <si>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</si>
  <si>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</si>
  <si>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</si>
  <si>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</si>
  <si>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</si>
  <si>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</si>
  <si>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</si>
  <si>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</si>
  <si>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</si>
  <si>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</si>
  <si>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</si>
  <si>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</si>
  <si>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</si>
  <si>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</si>
  <si>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</si>
  <si>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</si>
  <si>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</si>
  <si>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</si>
  <si>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</si>
  <si>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</si>
  <si>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</si>
  <si>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</si>
  <si>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</si>
  <si>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</si>
  <si>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</si>
  <si>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</si>
  <si>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</si>
  <si>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</si>
  <si>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</si>
  <si>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</si>
  <si>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</si>
  <si>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</si>
  <si>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</si>
  <si>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</si>
  <si>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</si>
  <si>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</si>
  <si>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</si>
  <si>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</si>
  <si>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</si>
  <si>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</si>
  <si>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</si>
  <si>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</si>
  <si>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</si>
  <si>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</si>
  <si>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</si>
  <si>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</si>
  <si>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</si>
  <si>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</si>
  <si>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</si>
  <si>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</si>
  <si>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</si>
  <si>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</si>
  <si>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</si>
  <si>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</si>
  <si>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</si>
  <si>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</si>
  <si>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</si>
  <si>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</si>
  <si>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</si>
  <si>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</si>
  <si>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</si>
  <si>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</si>
  <si>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</si>
  <si>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</si>
  <si>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</si>
  <si>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</si>
  <si>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</si>
  <si>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</si>
  <si>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</si>
  <si>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</si>
  <si>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</si>
  <si>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</si>
  <si>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</si>
  <si>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</si>
  <si>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</si>
  <si>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</si>
  <si>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</si>
  <si>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</si>
  <si>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</si>
  <si>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</si>
  <si>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</si>
  <si>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</si>
  <si>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</si>
  <si>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</si>
  <si>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</si>
  <si>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</si>
  <si>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</si>
  <si>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</si>
  <si>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</si>
  <si>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</si>
  <si>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</si>
  <si>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</si>
  <si>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</si>
  <si>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</si>
  <si>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</si>
  <si>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</si>
  <si>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</si>
  <si>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</si>
  <si>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</si>
  <si>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</si>
  <si>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</si>
  <si>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</si>
  <si>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</si>
  <si>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</si>
  <si>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</si>
  <si>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</si>
  <si>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</si>
  <si>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</si>
  <si>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</si>
  <si>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</si>
  <si>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</si>
  <si>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</si>
  <si>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</si>
  <si>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</si>
  <si>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</si>
  <si>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</si>
  <si>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</si>
  <si>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</si>
  <si>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</si>
  <si>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</si>
  <si>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</si>
  <si>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</si>
  <si>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</si>
  <si>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</si>
  <si>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</si>
  <si>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</si>
  <si>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</si>
  <si>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</si>
  <si>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</si>
  <si>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</si>
  <si>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</si>
  <si>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</si>
  <si>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</si>
  <si>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</si>
  <si>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</si>
  <si>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</si>
  <si>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</si>
  <si>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</si>
  <si>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</si>
  <si>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</si>
  <si>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</si>
  <si>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</si>
  <si>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</si>
  <si>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</si>
  <si>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</si>
  <si>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</si>
  <si>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</si>
  <si>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</si>
  <si>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</si>
  <si>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</si>
  <si>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</si>
  <si>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</si>
  <si>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</si>
  <si>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</si>
  <si>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</si>
  <si>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</si>
  <si>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</si>
  <si>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</si>
  <si>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</si>
  <si>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</si>
  <si>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</si>
  <si>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</si>
  <si>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</si>
  <si>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</si>
  <si>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</si>
  <si>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</si>
  <si>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</si>
  <si>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</si>
  <si>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</si>
  <si>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</si>
  <si>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</si>
  <si>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</si>
  <si>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</si>
  <si>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</si>
  <si>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</si>
  <si>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</si>
  <si>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</si>
  <si>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</si>
  <si>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</si>
  <si>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</si>
  <si>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</si>
  <si>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</si>
  <si>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</si>
  <si>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</si>
  <si>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</si>
  <si>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</si>
  <si>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</si>
  <si>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</si>
  <si>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</si>
  <si>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</si>
  <si>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</si>
  <si>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</si>
  <si>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</si>
  <si>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</si>
  <si>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</si>
  <si>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</si>
  <si>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</si>
  <si>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</si>
  <si>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</si>
  <si>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</si>
  <si>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</si>
  <si>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</si>
  <si>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</si>
  <si>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</si>
  <si>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</si>
  <si>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</si>
  <si>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</si>
  <si>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</si>
  <si>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</si>
  <si>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</si>
  <si>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</si>
  <si>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</si>
  <si>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</si>
  <si>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</si>
  <si>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</si>
  <si>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</si>
  <si>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</si>
  <si>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</si>
  <si>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</si>
  <si>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</si>
  <si>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</si>
  <si>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</si>
  <si>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</si>
  <si>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</si>
  <si>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</si>
  <si>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</si>
  <si>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</si>
  <si>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</si>
  <si>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</si>
  <si>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</si>
  <si>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</si>
  <si>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</si>
  <si>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</si>
  <si>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</si>
  <si>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</si>
  <si>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</si>
  <si>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</si>
  <si>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</si>
  <si>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</si>
  <si>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</si>
  <si>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</si>
  <si>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</si>
  <si>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</si>
  <si>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</si>
  <si>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</si>
  <si>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</si>
  <si>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</si>
  <si>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</si>
  <si>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</si>
  <si>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</si>
  <si>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</si>
  <si>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</si>
  <si>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</si>
  <si>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</si>
  <si>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</si>
  <si>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</si>
  <si>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</si>
  <si>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</si>
  <si>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</si>
  <si>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</si>
  <si>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</si>
  <si>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</si>
  <si>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</si>
  <si>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</si>
  <si>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</si>
  <si>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</si>
  <si>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</si>
  <si>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</si>
  <si>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</si>
  <si>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</si>
  <si>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</si>
  <si>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</si>
  <si>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</si>
  <si>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</si>
  <si>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</si>
  <si>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</si>
  <si>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</si>
  <si>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</si>
  <si>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</si>
  <si>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</si>
  <si>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</si>
  <si>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</si>
  <si>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</si>
  <si>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</si>
  <si>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</si>
  <si>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</si>
  <si>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</si>
  <si>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</si>
  <si>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</si>
  <si>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</si>
  <si>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</si>
  <si>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</si>
  <si>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</si>
  <si>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</si>
  <si>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</si>
  <si>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</si>
  <si>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</si>
  <si>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</si>
  <si>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</si>
  <si>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</si>
  <si>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</si>
  <si>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</si>
  <si>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</si>
  <si>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</si>
  <si>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</si>
  <si>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</si>
  <si>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</si>
  <si>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</si>
  <si>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</si>
  <si>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</si>
  <si>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</si>
  <si>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</si>
  <si>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</si>
  <si>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</si>
  <si>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</si>
  <si>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</si>
  <si>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</si>
  <si>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</si>
  <si>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</si>
  <si>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</si>
  <si>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</si>
  <si>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</si>
  <si>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</si>
  <si>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</si>
  <si>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</si>
  <si>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</si>
  <si>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</si>
  <si>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</si>
  <si>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</si>
  <si>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</si>
  <si>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</si>
  <si>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</si>
  <si>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</si>
  <si>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</si>
  <si>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</si>
  <si>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</si>
  <si>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</si>
  <si>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</si>
  <si>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</si>
  <si>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</si>
  <si>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</si>
  <si>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</si>
  <si>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</si>
  <si>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</si>
  <si>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</si>
  <si>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</si>
  <si>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</si>
  <si>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</si>
  <si>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</si>
  <si>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</si>
  <si>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</si>
  <si>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</si>
  <si>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</si>
  <si>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</si>
  <si>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</si>
  <si>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</si>
  <si>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</si>
  <si>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</si>
  <si>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</si>
  <si>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</si>
  <si>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</si>
  <si>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</si>
  <si>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</si>
  <si>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</si>
  <si>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</si>
  <si>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</si>
  <si>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</si>
  <si>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</si>
  <si>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</si>
  <si>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</si>
  <si>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</si>
  <si>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</si>
  <si>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</si>
  <si>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</si>
  <si>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</si>
  <si>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</si>
  <si>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</si>
  <si>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</si>
  <si>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</si>
  <si>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</si>
  <si>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</si>
  <si>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</si>
  <si>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</si>
  <si>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</si>
  <si>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</si>
  <si>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</si>
  <si>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</si>
  <si>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</si>
  <si>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</si>
  <si>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</si>
  <si>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</si>
  <si>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</si>
  <si>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</si>
  <si>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</si>
  <si>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</si>
  <si>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</si>
  <si>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</si>
  <si>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</si>
  <si>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</si>
  <si>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</si>
  <si>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</si>
  <si>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</si>
  <si>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</si>
  <si>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</si>
  <si>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</si>
  <si>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</si>
  <si>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</si>
  <si>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</si>
  <si>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</si>
  <si>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</si>
  <si>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</si>
  <si>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</si>
  <si>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</si>
  <si>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</si>
  <si>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</si>
  <si>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</si>
  <si>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</si>
  <si>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</si>
  <si>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</si>
  <si>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</si>
  <si>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</si>
  <si>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</si>
  <si>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</si>
  <si>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</si>
  <si>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</si>
  <si>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</si>
  <si>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</si>
  <si>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</si>
  <si>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</si>
  <si>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</si>
  <si>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</si>
  <si>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</si>
  <si>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</si>
  <si>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</si>
  <si>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</si>
  <si>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</si>
  <si>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</si>
  <si>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</si>
  <si>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</si>
  <si>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</si>
  <si>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</si>
  <si>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</si>
  <si>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</si>
  <si>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</si>
  <si>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</si>
  <si>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</si>
  <si>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</si>
  <si>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</si>
  <si>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</si>
  <si>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</si>
  <si>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</si>
  <si>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</si>
  <si>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</si>
  <si>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</si>
  <si>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</si>
  <si>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</si>
  <si>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</si>
  <si>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</si>
  <si>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</si>
  <si>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</si>
  <si>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</si>
  <si>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</si>
  <si>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</si>
  <si>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</si>
  <si>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</si>
  <si>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</si>
  <si>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</si>
  <si>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</si>
  <si>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</si>
  <si>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</si>
  <si>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</si>
  <si>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</si>
  <si>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</si>
  <si>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</si>
  <si>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</si>
  <si>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</si>
  <si>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</si>
  <si>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</si>
  <si>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</si>
  <si>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</si>
  <si>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</si>
  <si>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</si>
  <si>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</si>
  <si>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</si>
  <si>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</si>
  <si>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</si>
  <si>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</si>
  <si>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</si>
  <si>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</si>
  <si>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</si>
  <si>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</si>
  <si>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</si>
  <si>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</si>
  <si>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</si>
  <si>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</si>
  <si>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</si>
  <si>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</si>
  <si>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</si>
  <si>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</si>
  <si>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</si>
  <si>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</si>
  <si>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</si>
  <si>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</si>
  <si>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</si>
  <si>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</si>
  <si>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</si>
  <si>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</si>
  <si>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</si>
  <si>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</si>
  <si>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</si>
  <si>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</si>
  <si>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</si>
  <si>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</si>
  <si>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</si>
  <si>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</si>
  <si>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</si>
  <si>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</si>
  <si>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</si>
  <si>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</si>
  <si>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</si>
  <si>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</si>
  <si>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</si>
  <si>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</si>
  <si>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</si>
  <si>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</si>
  <si>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</si>
  <si>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</si>
  <si>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</si>
  <si>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</si>
  <si>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</si>
  <si>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</si>
  <si>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</si>
  <si>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</si>
  <si>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</si>
  <si>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</si>
  <si>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</si>
  <si>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</si>
  <si>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</si>
  <si>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</si>
  <si>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</si>
  <si>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</si>
  <si>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</si>
  <si>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</si>
  <si>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</si>
  <si>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</si>
  <si>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</si>
  <si>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</si>
  <si>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</si>
  <si>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</si>
  <si>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</si>
  <si>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</si>
  <si>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</si>
  <si>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</si>
  <si>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</si>
  <si>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</si>
  <si>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</si>
  <si>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</si>
  <si>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</si>
  <si>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</si>
  <si>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</si>
  <si>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</si>
  <si>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</si>
  <si>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</si>
  <si>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</si>
  <si>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</si>
  <si>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</si>
  <si>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</si>
  <si>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</si>
  <si>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</si>
  <si>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</si>
  <si>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</si>
  <si>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</si>
  <si>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</si>
  <si>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</si>
  <si>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</si>
  <si>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</si>
  <si>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</si>
  <si>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</si>
  <si>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</si>
  <si>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</si>
  <si>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</si>
  <si>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</si>
  <si>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</si>
  <si>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</si>
  <si>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</si>
  <si>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</si>
  <si>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</si>
  <si>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</si>
  <si>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</si>
  <si>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</si>
  <si>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</si>
  <si>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</si>
  <si>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</si>
  <si>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</si>
  <si>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</si>
  <si>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</si>
  <si>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</si>
  <si>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</si>
  <si>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</si>
  <si>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</si>
  <si>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</si>
  <si>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</si>
  <si>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</si>
  <si>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</si>
  <si>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</si>
  <si>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</si>
  <si>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</si>
  <si>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</si>
  <si>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</si>
  <si>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</si>
  <si>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</si>
  <si>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</si>
  <si>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</si>
  <si>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</si>
  <si>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</si>
  <si>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</si>
  <si>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</si>
  <si>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</si>
  <si>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</si>
  <si>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</si>
  <si>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</si>
  <si>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</si>
  <si>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</si>
  <si>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</si>
  <si>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</si>
  <si>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</si>
  <si>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</si>
  <si>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</si>
  <si>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</si>
  <si>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</si>
  <si>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</si>
  <si>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</si>
  <si>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</si>
  <si>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</si>
  <si>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</si>
  <si>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</si>
  <si>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</si>
  <si>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</si>
  <si>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</si>
  <si>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</si>
  <si>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</si>
  <si>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</si>
  <si>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</si>
  <si>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</si>
  <si>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</si>
  <si>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</si>
  <si>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</si>
  <si>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</si>
  <si>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</si>
  <si>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</si>
  <si>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</si>
  <si>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</si>
  <si>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</si>
  <si>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</si>
  <si>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</si>
  <si>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</si>
  <si>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</si>
  <si>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</si>
  <si>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</si>
  <si>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</si>
  <si>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</si>
  <si>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</si>
  <si>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</si>
  <si>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</si>
  <si>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</si>
  <si>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</si>
  <si>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</si>
  <si>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</si>
  <si>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</si>
  <si>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</si>
  <si>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</si>
  <si>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</si>
  <si>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</si>
  <si>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</si>
  <si>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</si>
  <si>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</si>
  <si>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</si>
  <si>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</si>
  <si>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</si>
  <si>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</si>
  <si>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</si>
  <si>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</si>
  <si>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</si>
  <si>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</si>
  <si>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</si>
  <si>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</si>
  <si>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</si>
  <si>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</si>
  <si>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</si>
  <si>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</si>
  <si>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</si>
  <si>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</si>
  <si>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</si>
  <si>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</si>
  <si>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</si>
  <si>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</si>
  <si>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</si>
  <si>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</si>
  <si>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</si>
  <si>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</si>
  <si>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</si>
  <si>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</si>
  <si>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</si>
  <si>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</si>
  <si>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</si>
  <si>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</si>
  <si>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</si>
  <si>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</si>
  <si>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</si>
  <si>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</si>
  <si>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</si>
  <si>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</si>
  <si>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</si>
  <si>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</si>
  <si>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</si>
  <si>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</si>
  <si>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</si>
  <si>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</si>
  <si>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</si>
  <si>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</si>
  <si>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</si>
  <si>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</si>
  <si>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</si>
  <si>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</si>
  <si>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</si>
  <si>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</si>
  <si>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</si>
  <si>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</si>
  <si>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</si>
  <si>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</si>
  <si>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</si>
  <si>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</si>
  <si>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</si>
  <si>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</si>
  <si>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</si>
  <si>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</si>
  <si>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</si>
  <si>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</si>
  <si>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</si>
  <si>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</si>
  <si>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</si>
  <si>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</si>
  <si>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</si>
  <si>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</si>
  <si>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</si>
  <si>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</si>
  <si>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</si>
  <si>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</si>
  <si>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</si>
  <si>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</si>
  <si>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</si>
  <si>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</si>
  <si>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</si>
  <si>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</si>
  <si>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</si>
  <si>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</si>
  <si>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</si>
  <si>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</si>
  <si>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</si>
  <si>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</si>
  <si>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</si>
  <si>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</si>
  <si>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</si>
  <si>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</si>
  <si>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</si>
  <si>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</si>
  <si>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</si>
  <si>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</si>
  <si>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</si>
  <si>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</si>
  <si>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</si>
  <si>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</si>
  <si>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</si>
  <si>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</si>
  <si>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</si>
  <si>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</si>
  <si>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</si>
  <si>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</si>
  <si>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</si>
  <si>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</si>
  <si>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</si>
  <si>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</si>
  <si>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</si>
  <si>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</si>
  <si>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</si>
  <si>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</si>
  <si>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</si>
  <si>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</si>
  <si>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</si>
  <si>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</si>
  <si>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</si>
  <si>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</si>
  <si>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</si>
  <si>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</si>
  <si>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</si>
  <si>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</si>
  <si>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</si>
  <si>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</si>
  <si>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</si>
  <si>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</si>
  <si>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</si>
  <si>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</si>
  <si>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</si>
  <si>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</si>
  <si>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</si>
  <si>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</si>
  <si>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</si>
  <si>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</si>
  <si>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</si>
  <si>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</si>
  <si>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</si>
  <si>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</si>
  <si>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</si>
  <si>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</si>
  <si>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</si>
  <si>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</si>
  <si>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</si>
  <si>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</si>
  <si>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</si>
  <si>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</si>
  <si>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</si>
  <si>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</si>
  <si>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</si>
  <si>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</si>
  <si>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</si>
  <si>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</si>
  <si>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</si>
  <si>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</si>
  <si>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</si>
  <si>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</si>
  <si>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</si>
  <si>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</si>
  <si>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</si>
  <si>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</si>
  <si>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</si>
  <si>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</si>
  <si>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</si>
  <si>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</si>
  <si>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</si>
  <si>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</si>
  <si>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</si>
  <si>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</si>
  <si>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</si>
  <si>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</si>
  <si>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</si>
  <si>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</si>
  <si>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</si>
  <si>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</si>
  <si>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</si>
  <si>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</si>
  <si>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</si>
  <si>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</si>
  <si>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</si>
  <si>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</si>
  <si>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</si>
  <si>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</si>
  <si>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</si>
  <si>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</si>
  <si>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</si>
  <si>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</si>
  <si>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</si>
  <si>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</si>
  <si>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</si>
  <si>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</si>
  <si>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</si>
  <si>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</si>
  <si>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</si>
  <si>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</si>
  <si>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</si>
  <si>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</si>
  <si>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</si>
  <si>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</si>
  <si>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</si>
  <si>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</si>
  <si>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</si>
  <si>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</si>
  <si>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</si>
  <si>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Bridge Rectifier Diodes</t>
  </si>
  <si>
    <t>CD2320, CDNBS04</t>
  </si>
  <si>
    <t>Fast Response Rectifier Diodes</t>
  </si>
  <si>
    <t>CD214A/B/C-F; CD1408-F</t>
  </si>
  <si>
    <t>High Voltage Rectifier Diodes</t>
  </si>
  <si>
    <t>CD214A/B/C-R; CD1408-R</t>
  </si>
  <si>
    <t>Schottky Rectifier Diodes</t>
  </si>
  <si>
    <t>CD120x-B; CD214A/B/C-B; CD2010-B;        CD216A-B</t>
  </si>
  <si>
    <t>Small Signal Switching Diodes</t>
  </si>
  <si>
    <t>CD0603-B; CD1005-B</t>
  </si>
  <si>
    <t>Small Signal Schottky Barrier Diodes</t>
  </si>
  <si>
    <t>CD0603-S; CD1005-S; CD1206-S</t>
  </si>
  <si>
    <t>Steering Diode Arrays</t>
  </si>
  <si>
    <t>CDSOT23; CD143A-SR70</t>
  </si>
  <si>
    <t>TVS Diodes</t>
  </si>
  <si>
    <t>CD0603-TxxC; CD1005-TxxC; CDSOD323; CDDFN2, CD214A/B/C-T, SMAJ, SMBJ, SMCJ, SMLJ</t>
  </si>
  <si>
    <t>TVS Diode Arrays</t>
  </si>
  <si>
    <t>CDSOT23, CDSOT236, CDNBS08, CDNBS16, CDDFN10, CDWBS16, CDDFN6, CDMSP10, CD143A-SR, CDSC706, CDSOT563, CDSOT353, CDSOT236</t>
  </si>
  <si>
    <t>Ultra Fast Response Recifier Diodes</t>
  </si>
  <si>
    <t>CD1408-Fu1xx</t>
  </si>
  <si>
    <t>Zener Diodes</t>
  </si>
  <si>
    <t>CD0603-Zxxx, CD1005-Zxxx</t>
  </si>
  <si>
    <t>Power TVS Diodes</t>
  </si>
  <si>
    <t>PTVS</t>
  </si>
  <si>
    <t>Transient Voltage Suppressor Diodes</t>
  </si>
  <si>
    <t>P4SMA; P6SMB; 1.5SMC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</si>
</sst>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65" sqref="G65:J6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43241</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15436</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44" activePane="bottomLeft" state="frozen"/>
      <selection activeCell="A2" sqref="A2"/>
      <selection pane="bottomLeft" activeCell="L5" sqref="L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235" t="s">
        <v>777</v>
      </c>
      <c r="B5" s="236" t="str">
        <f ca="1">IF(LEN(A5)=0,"",INDEX('Smelter Look-up'!$A:$A,MATCH($A5,'Smelter Look-up'!$E:$E,0)))</f>
        <v>Gold</v>
      </c>
      <c r="C5" s="242" t="str">
        <f ca="1">IF(LEN(A5)=0,"",INDEX('Smelter Look-up'!$C:$C,MATCH($A5,'Smelter Look-up'!$E:$E,0)))</f>
        <v>Heraeus Metals Hong Kong Ltd.</v>
      </c>
      <c r="D5" s="236"/>
      <c r="E5" s="236" t="str">
        <f ca="1">IF(ISERROR($V5),"",OFFSET('Smelter Look-up'!$D$4,$V5-4,0)&amp;"")</f>
        <v>CHINA</v>
      </c>
      <c r="F5" s="236" t="str">
        <f ca="1">IF(ISERROR($V5),"",OFFSET('Smelter Look-up'!$E$4,$V5-4,0))</f>
        <v>CID000707</v>
      </c>
      <c r="G5" s="236" t="str">
        <f ca="1">IF(C5=$X$4,"Enter smelter details", IF(ISERROR($V5),"",OFFSET('Smelter Look-up'!$F$4,$V5-4,0)))</f>
        <v>RMI</v>
      </c>
      <c r="H5" s="237">
        <f ca="1">IF(ISERROR($V5),"",OFFSET('Smelter Look-up'!$G$4,$V5-4,0))</f>
        <v>0</v>
      </c>
      <c r="I5" s="238" t="str">
        <f ca="1">IF(ISERROR($V5),"",OFFSET('Smelter Look-up'!$H$4,$V5-4,0))</f>
        <v>Fanling</v>
      </c>
      <c r="J5" s="238" t="str">
        <f ca="1">IF(ISERROR($V5),"",OFFSET('Smelter Look-up'!$I$4,$V5-4,0))</f>
        <v>Hong Kong</v>
      </c>
      <c r="K5" s="240"/>
      <c r="L5" s="240"/>
      <c r="M5" s="240"/>
      <c r="N5" s="240"/>
      <c r="O5" s="240"/>
      <c r="P5" s="239"/>
      <c r="Q5" s="241" t="s">
        <v>15437</v>
      </c>
      <c r="R5" s="236" t="str">
        <f ca="1">IF(ISERROR($V5),"",OFFSET('Smelter Look-up'!$C$4,$V5-4,0)&amp;"")</f>
        <v>Heraeus Metals Hong Kong Ltd.</v>
      </c>
      <c r="S5" s="250" t="str">
        <f t="shared" ref="S5:S58" ca="1" si="0">IF(B5="","",IF(ISERROR(MATCH($E5,CL,0)),"Unknown",INDIRECT("'C'!$A$"&amp;MATCH($E5,CL,0)+1)))</f>
        <v>CN</v>
      </c>
      <c r="T5" s="250" t="str">
        <f ca="1">IF(B5="","",IF(ISERROR(MATCH($J5,SorP!$B$1:$B$6230,0)),"",INDIRECT("'SorP'!$A$"&amp;MATCH($J5,SorP!$B$1:$B$6230,0))))</f>
        <v>CN-91</v>
      </c>
      <c r="U5" s="280"/>
      <c r="V5" s="281">
        <f ca="1">IF(C5="",NA(),MATCH($B5&amp;$C5,'Smelter Look-up'!$J:$J,0))</f>
        <v>87</v>
      </c>
      <c r="W5" s="282"/>
      <c r="X5" s="282">
        <f t="shared" ref="X5:X58" ca="1" si="1">IF(AND(C5="Smelter not listed",OR(LEN(D5)=0,LEN(E5)=0)),1,0)</f>
        <v>0</v>
      </c>
      <c r="Y5" s="282"/>
      <c r="Z5" s="282"/>
      <c r="AB5" s="284" t="str">
        <f t="shared" ref="AB5:AB58" ca="1" si="2">B5&amp;C5</f>
        <v>GoldHeraeus Metals Hong Kong Ltd.</v>
      </c>
    </row>
    <row r="6" spans="1:34" s="283" customFormat="1" ht="76.5">
      <c r="A6" s="235" t="s">
        <v>778</v>
      </c>
      <c r="B6" s="236" t="str">
        <f ca="1">IF(LEN(A6)=0,"",INDEX('Smelter Look-up'!$A:$A,MATCH($A6,'Smelter Look-up'!$E:$E,0)))</f>
        <v>Gold</v>
      </c>
      <c r="C6" s="242" t="str">
        <f ca="1">IF(LEN(A6)=0,"",INDEX('Smelter Look-up'!$C:$C,MATCH($A6,'Smelter Look-up'!$E:$E,0)))</f>
        <v>Heraeus Precious Metals GmbH &amp; Co. KG</v>
      </c>
      <c r="D6" s="236"/>
      <c r="E6" s="236" t="str">
        <f ca="1">IF(ISERROR($V6),"",OFFSET('Smelter Look-up'!$D$4,$V6-4,0)&amp;"")</f>
        <v>GERMANY</v>
      </c>
      <c r="F6" s="236" t="str">
        <f ca="1">IF(ISERROR($V6),"",OFFSET('Smelter Look-up'!$E$4,$V6-4,0))</f>
        <v>CID000711</v>
      </c>
      <c r="G6" s="236" t="str">
        <f ca="1">IF(C6=$X$4,"Enter smelter details", IF(ISERROR($V6),"",OFFSET('Smelter Look-up'!$F$4,$V6-4,0)))</f>
        <v>RMI</v>
      </c>
      <c r="H6" s="237">
        <f ca="1">IF(ISERROR($V6),"",OFFSET('Smelter Look-up'!$G$4,$V6-4,0))</f>
        <v>0</v>
      </c>
      <c r="I6" s="238" t="str">
        <f ca="1">IF(ISERROR($V6),"",OFFSET('Smelter Look-up'!$H$4,$V6-4,0))</f>
        <v>Hanau</v>
      </c>
      <c r="J6" s="238" t="str">
        <f ca="1">IF(ISERROR($V6),"",OFFSET('Smelter Look-up'!$I$4,$V6-4,0))</f>
        <v>Hessen</v>
      </c>
      <c r="K6" s="240"/>
      <c r="L6" s="240"/>
      <c r="M6" s="240"/>
      <c r="N6" s="240"/>
      <c r="O6" s="240"/>
      <c r="P6" s="239"/>
      <c r="Q6" s="241" t="s">
        <v>15437</v>
      </c>
      <c r="R6" s="236" t="str">
        <f ca="1">IF(ISERROR($V6),"",OFFSET('Smelter Look-up'!$C$4,$V6-4,0)&amp;"")</f>
        <v>Heraeus Precious Metals GmbH &amp; Co. KG</v>
      </c>
      <c r="S6" s="250" t="str">
        <f t="shared" ca="1" si="0"/>
        <v>DE</v>
      </c>
      <c r="T6" s="250" t="str">
        <f ca="1">IF(B6="","",IF(ISERROR(MATCH($J6,SorP!$B$1:$B$6230,0)),"",INDIRECT("'SorP'!$A$"&amp;MATCH($J6,SorP!$B$1:$B$6230,0))))</f>
        <v>DE-HE</v>
      </c>
      <c r="U6" s="280"/>
      <c r="V6" s="281">
        <f ca="1">IF(C6="",NA(),MATCH($B6&amp;$C6,'Smelter Look-up'!$J:$J,0))</f>
        <v>88</v>
      </c>
      <c r="W6" s="282"/>
      <c r="X6" s="282">
        <f t="shared" ca="1" si="1"/>
        <v>0</v>
      </c>
      <c r="Y6" s="282"/>
      <c r="Z6" s="282"/>
      <c r="AB6" s="284" t="str">
        <f t="shared" ca="1" si="2"/>
        <v>GoldHeraeus Precious Metals GmbH &amp; Co. KG</v>
      </c>
    </row>
    <row r="7" spans="1:34" s="283" customFormat="1" ht="63.75">
      <c r="A7" s="235" t="s">
        <v>805</v>
      </c>
      <c r="B7" s="236" t="str">
        <f ca="1">IF(LEN(A7)=0,"",INDEX('Smelter Look-up'!$A:$A,MATCH($A7,'Smelter Look-up'!$E:$E,0)))</f>
        <v>Gold</v>
      </c>
      <c r="C7" s="242" t="str">
        <f ca="1">IF(LEN(A7)=0,"",INDEX('Smelter Look-up'!$C:$C,MATCH($A7,'Smelter Look-up'!$E:$E,0)))</f>
        <v>Metalor Technologies S.A.</v>
      </c>
      <c r="D7" s="236"/>
      <c r="E7" s="236" t="str">
        <f ca="1">IF(ISERROR($V7),"",OFFSET('Smelter Look-up'!$D$4,$V7-4,0)&amp;"")</f>
        <v>SWITZERLAND</v>
      </c>
      <c r="F7" s="236" t="str">
        <f ca="1">IF(ISERROR($V7),"",OFFSET('Smelter Look-up'!$E$4,$V7-4,0))</f>
        <v>CID001153</v>
      </c>
      <c r="G7" s="236" t="str">
        <f ca="1">IF(C7=$X$4,"Enter smelter details", IF(ISERROR($V7),"",OFFSET('Smelter Look-up'!$F$4,$V7-4,0)))</f>
        <v>RMI</v>
      </c>
      <c r="H7" s="237">
        <f ca="1">IF(ISERROR($V7),"",OFFSET('Smelter Look-up'!$G$4,$V7-4,0))</f>
        <v>0</v>
      </c>
      <c r="I7" s="238" t="str">
        <f ca="1">IF(ISERROR($V7),"",OFFSET('Smelter Look-up'!$H$4,$V7-4,0))</f>
        <v>Marin</v>
      </c>
      <c r="J7" s="238" t="str">
        <f ca="1">IF(ISERROR($V7),"",OFFSET('Smelter Look-up'!$I$4,$V7-4,0))</f>
        <v>Neuchâtel</v>
      </c>
      <c r="K7" s="240"/>
      <c r="L7" s="240"/>
      <c r="M7" s="240"/>
      <c r="N7" s="240"/>
      <c r="O7" s="240"/>
      <c r="P7" s="239"/>
      <c r="Q7" s="241" t="s">
        <v>15437</v>
      </c>
      <c r="R7" s="236" t="str">
        <f ca="1">IF(ISERROR($V7),"",OFFSET('Smelter Look-up'!$C$4,$V7-4,0)&amp;"")</f>
        <v>Metalor Technologies S.A.</v>
      </c>
      <c r="S7" s="250" t="str">
        <f t="shared" ca="1" si="0"/>
        <v>CH</v>
      </c>
      <c r="T7" s="250" t="str">
        <f ca="1">IF(B7="","",IF(ISERROR(MATCH($J7,SorP!$B$1:$B$6230,0)),"",INDIRECT("'SorP'!$A$"&amp;MATCH($J7,SorP!$B$1:$B$6230,0))))</f>
        <v>CH-NE</v>
      </c>
      <c r="U7" s="280"/>
      <c r="V7" s="281">
        <f ca="1">IF(C7="",NA(),MATCH($B7&amp;$C7,'Smelter Look-up'!$J:$J,0))</f>
        <v>144</v>
      </c>
      <c r="W7" s="282"/>
      <c r="X7" s="282">
        <f t="shared" ca="1" si="1"/>
        <v>0</v>
      </c>
      <c r="Y7" s="282"/>
      <c r="Z7" s="282"/>
      <c r="AB7" s="284" t="str">
        <f t="shared" ca="1" si="2"/>
        <v>GoldMetalor Technologies S.A.</v>
      </c>
    </row>
    <row r="8" spans="1:34" s="283" customFormat="1" ht="63.75">
      <c r="A8" s="235" t="s">
        <v>832</v>
      </c>
      <c r="B8" s="236" t="str">
        <f ca="1">IF(LEN(A8)=0,"",INDEX('Smelter Look-up'!$A:$A,MATCH($A8,'Smelter Look-up'!$E:$E,0)))</f>
        <v>Gold</v>
      </c>
      <c r="C8" s="242" t="str">
        <f ca="1">IF(LEN(A8)=0,"",INDEX('Smelter Look-up'!$C:$C,MATCH($A8,'Smelter Look-up'!$E:$E,0)))</f>
        <v>Tanaka Kikinzoku Kogyo K.K.</v>
      </c>
      <c r="D8" s="236"/>
      <c r="E8" s="236" t="str">
        <f ca="1">IF(ISERROR($V8),"",OFFSET('Smelter Look-up'!$D$4,$V8-4,0)&amp;"")</f>
        <v>JAPAN</v>
      </c>
      <c r="F8" s="236" t="str">
        <f ca="1">IF(ISERROR($V8),"",OFFSET('Smelter Look-up'!$E$4,$V8-4,0))</f>
        <v>CID001875</v>
      </c>
      <c r="G8" s="236" t="str">
        <f ca="1">IF(C8=$X$4,"Enter smelter details", IF(ISERROR($V8),"",OFFSET('Smelter Look-up'!$F$4,$V8-4,0)))</f>
        <v>RMI</v>
      </c>
      <c r="H8" s="237">
        <f ca="1">IF(ISERROR($V8),"",OFFSET('Smelter Look-up'!$G$4,$V8-4,0))</f>
        <v>0</v>
      </c>
      <c r="I8" s="238" t="str">
        <f ca="1">IF(ISERROR($V8),"",OFFSET('Smelter Look-up'!$H$4,$V8-4,0))</f>
        <v>Hiratsuka</v>
      </c>
      <c r="J8" s="238" t="str">
        <f ca="1">IF(ISERROR($V8),"",OFFSET('Smelter Look-up'!$I$4,$V8-4,0))</f>
        <v>Kanagawa</v>
      </c>
      <c r="K8" s="240"/>
      <c r="L8" s="240"/>
      <c r="M8" s="240"/>
      <c r="N8" s="240"/>
      <c r="O8" s="240"/>
      <c r="P8" s="239"/>
      <c r="Q8" s="241" t="s">
        <v>15437</v>
      </c>
      <c r="R8" s="236" t="str">
        <f ca="1">IF(ISERROR($V8),"",OFFSET('Smelter Look-up'!$C$4,$V8-4,0)&amp;"")</f>
        <v>Tanaka Kikinzoku Kogyo K.K.</v>
      </c>
      <c r="S8" s="250" t="str">
        <f t="shared" ca="1" si="0"/>
        <v>JP</v>
      </c>
      <c r="T8" s="250" t="str">
        <f ca="1">IF(B8="","",IF(ISERROR(MATCH($J8,SorP!$B$1:$B$6230,0)),"",INDIRECT("'SorP'!$A$"&amp;MATCH($J8,SorP!$B$1:$B$6230,0))))</f>
        <v>JP-14</v>
      </c>
      <c r="U8" s="280"/>
      <c r="V8" s="281">
        <f ca="1">IF(C8="",NA(),MATCH($B8&amp;$C8,'Smelter Look-up'!$J:$J,0))</f>
        <v>239</v>
      </c>
      <c r="W8" s="282"/>
      <c r="X8" s="282">
        <f t="shared" ca="1" si="1"/>
        <v>0</v>
      </c>
      <c r="Y8" s="282"/>
      <c r="Z8" s="282"/>
      <c r="AB8" s="284" t="str">
        <f t="shared" ca="1" si="2"/>
        <v>GoldTanaka Kikinzoku Kogyo K.K.</v>
      </c>
    </row>
    <row r="9" spans="1:34" s="283" customFormat="1" ht="76.5">
      <c r="A9" s="235" t="s">
        <v>808</v>
      </c>
      <c r="B9" s="236" t="str">
        <f ca="1">IF(LEN(A9)=0,"",INDEX('Smelter Look-up'!$A:$A,MATCH($A9,'Smelter Look-up'!$E:$E,0)))</f>
        <v>Gold</v>
      </c>
      <c r="C9" s="242" t="str">
        <f ca="1">IF(LEN(A9)=0,"",INDEX('Smelter Look-up'!$C:$C,MATCH($A9,'Smelter Look-up'!$E:$E,0)))</f>
        <v>Mitsubishi Materials Corporation</v>
      </c>
      <c r="D9" s="236"/>
      <c r="E9" s="236" t="str">
        <f ca="1">IF(ISERROR($V9),"",OFFSET('Smelter Look-up'!$D$4,$V9-4,0)&amp;"")</f>
        <v>JAPAN</v>
      </c>
      <c r="F9" s="236" t="str">
        <f ca="1">IF(ISERROR($V9),"",OFFSET('Smelter Look-up'!$E$4,$V9-4,0))</f>
        <v>CID001188</v>
      </c>
      <c r="G9" s="236" t="str">
        <f ca="1">IF(C9=$X$4,"Enter smelter details", IF(ISERROR($V9),"",OFFSET('Smelter Look-up'!$F$4,$V9-4,0)))</f>
        <v>RMI</v>
      </c>
      <c r="H9" s="237">
        <f ca="1">IF(ISERROR($V9),"",OFFSET('Smelter Look-up'!$G$4,$V9-4,0))</f>
        <v>0</v>
      </c>
      <c r="I9" s="238" t="str">
        <f ca="1">IF(ISERROR($V9),"",OFFSET('Smelter Look-up'!$H$4,$V9-4,0))</f>
        <v>Naoshima</v>
      </c>
      <c r="J9" s="238" t="str">
        <f ca="1">IF(ISERROR($V9),"",OFFSET('Smelter Look-up'!$I$4,$V9-4,0))</f>
        <v>Kagawa</v>
      </c>
      <c r="K9" s="240"/>
      <c r="L9" s="240"/>
      <c r="M9" s="240"/>
      <c r="N9" s="240"/>
      <c r="O9" s="240"/>
      <c r="P9" s="239"/>
      <c r="Q9" s="241" t="s">
        <v>15437</v>
      </c>
      <c r="R9" s="236" t="str">
        <f ca="1">IF(ISERROR($V9),"",OFFSET('Smelter Look-up'!$C$4,$V9-4,0)&amp;"")</f>
        <v>Mitsubishi Materials Corporation</v>
      </c>
      <c r="S9" s="250" t="str">
        <f t="shared" ca="1" si="0"/>
        <v>JP</v>
      </c>
      <c r="T9" s="250" t="str">
        <f ca="1">IF(B9="","",IF(ISERROR(MATCH($J9,SorP!$B$1:$B$6230,0)),"",INDIRECT("'SorP'!$A$"&amp;MATCH($J9,SorP!$B$1:$B$6230,0))))</f>
        <v>JP-37</v>
      </c>
      <c r="U9" s="280"/>
      <c r="V9" s="281">
        <f ca="1">IF(C9="",NA(),MATCH($B9&amp;$C9,'Smelter Look-up'!$J:$J,0))</f>
        <v>150</v>
      </c>
      <c r="W9" s="282"/>
      <c r="X9" s="282">
        <f t="shared" ca="1" si="1"/>
        <v>0</v>
      </c>
      <c r="Y9" s="282"/>
      <c r="Z9" s="282"/>
      <c r="AB9" s="284" t="str">
        <f t="shared" ca="1" si="2"/>
        <v>GoldMitsubishi Materials Corporation</v>
      </c>
    </row>
    <row r="10" spans="1:34" s="283" customFormat="1" ht="51">
      <c r="A10" s="235" t="s">
        <v>752</v>
      </c>
      <c r="B10" s="236" t="str">
        <f ca="1">IF(LEN(A10)=0,"",INDEX('Smelter Look-up'!$A:$A,MATCH($A10,'Smelter Look-up'!$E:$E,0)))</f>
        <v>Gold</v>
      </c>
      <c r="C10" s="242" t="str">
        <f ca="1">IF(LEN(A10)=0,"",INDEX('Smelter Look-up'!$C:$C,MATCH($A10,'Smelter Look-up'!$E:$E,0)))</f>
        <v>Asahi Pretec Corp.</v>
      </c>
      <c r="D10" s="236"/>
      <c r="E10" s="236" t="str">
        <f ca="1">IF(ISERROR($V10),"",OFFSET('Smelter Look-up'!$D$4,$V10-4,0)&amp;"")</f>
        <v>JAPAN</v>
      </c>
      <c r="F10" s="236" t="str">
        <f ca="1">IF(ISERROR($V10),"",OFFSET('Smelter Look-up'!$E$4,$V10-4,0))</f>
        <v>CID000082</v>
      </c>
      <c r="G10" s="236" t="str">
        <f ca="1">IF(C10=$X$4,"Enter smelter details", IF(ISERROR($V10),"",OFFSET('Smelter Look-up'!$F$4,$V10-4,0)))</f>
        <v>RMI</v>
      </c>
      <c r="H10" s="237">
        <f ca="1">IF(ISERROR($V10),"",OFFSET('Smelter Look-up'!$G$4,$V10-4,0))</f>
        <v>0</v>
      </c>
      <c r="I10" s="238" t="str">
        <f ca="1">IF(ISERROR($V10),"",OFFSET('Smelter Look-up'!$H$4,$V10-4,0))</f>
        <v>Kobe</v>
      </c>
      <c r="J10" s="238" t="str">
        <f ca="1">IF(ISERROR($V10),"",OFFSET('Smelter Look-up'!$I$4,$V10-4,0))</f>
        <v>Hyogo</v>
      </c>
      <c r="K10" s="240"/>
      <c r="L10" s="240"/>
      <c r="M10" s="240"/>
      <c r="N10" s="240"/>
      <c r="O10" s="240"/>
      <c r="P10" s="239"/>
      <c r="Q10" s="241" t="s">
        <v>15437</v>
      </c>
      <c r="R10" s="236" t="str">
        <f ca="1">IF(ISERROR($V10),"",OFFSET('Smelter Look-up'!$C$4,$V10-4,0)&amp;"")</f>
        <v>Asahi Pretec Corp.</v>
      </c>
      <c r="S10" s="250" t="str">
        <f t="shared" ca="1" si="0"/>
        <v>JP</v>
      </c>
      <c r="T10" s="250" t="str">
        <f ca="1">IF(B10="","",IF(ISERROR(MATCH($J10,SorP!$B$1:$B$6230,0)),"",INDIRECT("'SorP'!$A$"&amp;MATCH($J10,SorP!$B$1:$B$6230,0))))</f>
        <v>JP-28</v>
      </c>
      <c r="U10" s="280"/>
      <c r="V10" s="281">
        <f ca="1">IF(C10="",NA(),MATCH($B10&amp;$C10,'Smelter Look-up'!$J:$J,0))</f>
        <v>22</v>
      </c>
      <c r="W10" s="282"/>
      <c r="X10" s="282">
        <f t="shared" ca="1" si="1"/>
        <v>0</v>
      </c>
      <c r="Y10" s="282"/>
      <c r="Z10" s="282"/>
      <c r="AB10" s="284" t="str">
        <f t="shared" ca="1" si="2"/>
        <v>GoldAsahi Pretec Corp.</v>
      </c>
    </row>
    <row r="11" spans="1:34" s="283" customFormat="1" ht="76.5">
      <c r="A11" s="235" t="s">
        <v>782</v>
      </c>
      <c r="B11" s="236" t="str">
        <f ca="1">IF(LEN(A11)=0,"",INDEX('Smelter Look-up'!$A:$A,MATCH($A11,'Smelter Look-up'!$E:$E,0)))</f>
        <v>Gold</v>
      </c>
      <c r="C11" s="242" t="str">
        <f ca="1">IF(LEN(A11)=0,"",INDEX('Smelter Look-up'!$C:$C,MATCH($A11,'Smelter Look-up'!$E:$E,0)))</f>
        <v>Ishifuku Metal Industry Co., Ltd.</v>
      </c>
      <c r="D11" s="236"/>
      <c r="E11" s="236" t="str">
        <f ca="1">IF(ISERROR($V11),"",OFFSET('Smelter Look-up'!$D$4,$V11-4,0)&amp;"")</f>
        <v>JAPAN</v>
      </c>
      <c r="F11" s="236" t="str">
        <f ca="1">IF(ISERROR($V11),"",OFFSET('Smelter Look-up'!$E$4,$V11-4,0))</f>
        <v>CID000807</v>
      </c>
      <c r="G11" s="236" t="str">
        <f ca="1">IF(C11=$X$4,"Enter smelter details", IF(ISERROR($V11),"",OFFSET('Smelter Look-up'!$F$4,$V11-4,0)))</f>
        <v>RMI</v>
      </c>
      <c r="H11" s="237">
        <f ca="1">IF(ISERROR($V11),"",OFFSET('Smelter Look-up'!$G$4,$V11-4,0))</f>
        <v>0</v>
      </c>
      <c r="I11" s="238" t="str">
        <f ca="1">IF(ISERROR($V11),"",OFFSET('Smelter Look-up'!$H$4,$V11-4,0))</f>
        <v>Soka</v>
      </c>
      <c r="J11" s="238" t="str">
        <f ca="1">IF(ISERROR($V11),"",OFFSET('Smelter Look-up'!$I$4,$V11-4,0))</f>
        <v>Saitama</v>
      </c>
      <c r="K11" s="240"/>
      <c r="L11" s="240"/>
      <c r="M11" s="240"/>
      <c r="N11" s="240"/>
      <c r="O11" s="240"/>
      <c r="P11" s="239"/>
      <c r="Q11" s="241" t="s">
        <v>15437</v>
      </c>
      <c r="R11" s="236" t="str">
        <f ca="1">IF(ISERROR($V11),"",OFFSET('Smelter Look-up'!$C$4,$V11-4,0)&amp;"")</f>
        <v>Ishifuku Metal Industry Co., Ltd.</v>
      </c>
      <c r="S11" s="250" t="str">
        <f t="shared" ca="1" si="0"/>
        <v>JP</v>
      </c>
      <c r="T11" s="250" t="str">
        <f ca="1">IF(B11="","",IF(ISERROR(MATCH($J11,SorP!$B$1:$B$6230,0)),"",INDIRECT("'SorP'!$A$"&amp;MATCH($J11,SorP!$B$1:$B$6230,0))))</f>
        <v>JP-11</v>
      </c>
      <c r="U11" s="280"/>
      <c r="V11" s="281">
        <f ca="1">IF(C11="",NA(),MATCH($B11&amp;$C11,'Smelter Look-up'!$J:$J,0))</f>
        <v>96</v>
      </c>
      <c r="W11" s="282"/>
      <c r="X11" s="282">
        <f t="shared" ca="1" si="1"/>
        <v>0</v>
      </c>
      <c r="Y11" s="282"/>
      <c r="Z11" s="282"/>
      <c r="AB11" s="284" t="str">
        <f t="shared" ca="1" si="2"/>
        <v>GoldIshifuku Metal Industry Co., Ltd.</v>
      </c>
    </row>
    <row r="12" spans="1:34" s="283" customFormat="1" ht="76.5">
      <c r="A12" s="235" t="s">
        <v>790</v>
      </c>
      <c r="B12" s="236" t="str">
        <f ca="1">IF(LEN(A12)=0,"",INDEX('Smelter Look-up'!$A:$A,MATCH($A12,'Smelter Look-up'!$E:$E,0)))</f>
        <v>Gold</v>
      </c>
      <c r="C12" s="242" t="str">
        <f ca="1">IF(LEN(A12)=0,"",INDEX('Smelter Look-up'!$C:$C,MATCH($A12,'Smelter Look-up'!$E:$E,0)))</f>
        <v>JX Nippon Mining &amp; Metals Co., Ltd.</v>
      </c>
      <c r="D12" s="236"/>
      <c r="E12" s="236" t="str">
        <f ca="1">IF(ISERROR($V12),"",OFFSET('Smelter Look-up'!$D$4,$V12-4,0)&amp;"")</f>
        <v>JAPAN</v>
      </c>
      <c r="F12" s="236" t="str">
        <f ca="1">IF(ISERROR($V12),"",OFFSET('Smelter Look-up'!$E$4,$V12-4,0))</f>
        <v>CID000937</v>
      </c>
      <c r="G12" s="236" t="str">
        <f ca="1">IF(C12=$X$4,"Enter smelter details", IF(ISERROR($V12),"",OFFSET('Smelter Look-up'!$F$4,$V12-4,0)))</f>
        <v>RMI</v>
      </c>
      <c r="H12" s="237">
        <f ca="1">IF(ISERROR($V12),"",OFFSET('Smelter Look-up'!$G$4,$V12-4,0))</f>
        <v>0</v>
      </c>
      <c r="I12" s="238" t="str">
        <f ca="1">IF(ISERROR($V12),"",OFFSET('Smelter Look-up'!$H$4,$V12-4,0))</f>
        <v>Ōita</v>
      </c>
      <c r="J12" s="238" t="str">
        <f ca="1">IF(ISERROR($V12),"",OFFSET('Smelter Look-up'!$I$4,$V12-4,0))</f>
        <v>Ôita</v>
      </c>
      <c r="K12" s="240"/>
      <c r="L12" s="240"/>
      <c r="M12" s="240"/>
      <c r="N12" s="240"/>
      <c r="O12" s="240"/>
      <c r="P12" s="239"/>
      <c r="Q12" s="241" t="s">
        <v>15437</v>
      </c>
      <c r="R12" s="236" t="str">
        <f ca="1">IF(ISERROR($V12),"",OFFSET('Smelter Look-up'!$C$4,$V12-4,0)&amp;"")</f>
        <v>JX Nippon Mining &amp; Metals Co., Ltd.</v>
      </c>
      <c r="S12" s="250" t="str">
        <f t="shared" ca="1" si="0"/>
        <v>JP</v>
      </c>
      <c r="T12" s="250" t="str">
        <f ca="1">IF(B12="","",IF(ISERROR(MATCH($J12,SorP!$B$1:$B$6230,0)),"",INDIRECT("'SorP'!$A$"&amp;MATCH($J12,SorP!$B$1:$B$6230,0))))</f>
        <v>JP-44</v>
      </c>
      <c r="U12" s="280"/>
      <c r="V12" s="281">
        <f ca="1">IF(C12="",NA(),MATCH($B12&amp;$C12,'Smelter Look-up'!$J:$J,0))</f>
        <v>108</v>
      </c>
      <c r="W12" s="282"/>
      <c r="X12" s="282">
        <f t="shared" ca="1" si="1"/>
        <v>0</v>
      </c>
      <c r="Y12" s="282"/>
      <c r="Z12" s="282"/>
      <c r="AB12" s="284" t="str">
        <f t="shared" ca="1" si="2"/>
        <v>GoldJX Nippon Mining &amp; Metals Co., Ltd.</v>
      </c>
    </row>
    <row r="13" spans="1:34" s="283" customFormat="1" ht="63.75">
      <c r="A13" s="235" t="s">
        <v>802</v>
      </c>
      <c r="B13" s="236" t="str">
        <f ca="1">IF(LEN(A13)=0,"",INDEX('Smelter Look-up'!$A:$A,MATCH($A13,'Smelter Look-up'!$E:$E,0)))</f>
        <v>Gold</v>
      </c>
      <c r="C13" s="242" t="str">
        <f ca="1">IF(LEN(A13)=0,"",INDEX('Smelter Look-up'!$C:$C,MATCH($A13,'Smelter Look-up'!$E:$E,0)))</f>
        <v>Matsuda Sangyo Co., Ltd.</v>
      </c>
      <c r="D13" s="236"/>
      <c r="E13" s="236" t="str">
        <f ca="1">IF(ISERROR($V13),"",OFFSET('Smelter Look-up'!$D$4,$V13-4,0)&amp;"")</f>
        <v>JAPAN</v>
      </c>
      <c r="F13" s="236" t="str">
        <f ca="1">IF(ISERROR($V13),"",OFFSET('Smelter Look-up'!$E$4,$V13-4,0))</f>
        <v>CID001119</v>
      </c>
      <c r="G13" s="236" t="str">
        <f ca="1">IF(C13=$X$4,"Enter smelter details", IF(ISERROR($V13),"",OFFSET('Smelter Look-up'!$F$4,$V13-4,0)))</f>
        <v>RMI</v>
      </c>
      <c r="H13" s="237">
        <f ca="1">IF(ISERROR($V13),"",OFFSET('Smelter Look-up'!$G$4,$V13-4,0))</f>
        <v>0</v>
      </c>
      <c r="I13" s="238" t="str">
        <f ca="1">IF(ISERROR($V13),"",OFFSET('Smelter Look-up'!$H$4,$V13-4,0))</f>
        <v>Iruma</v>
      </c>
      <c r="J13" s="238" t="str">
        <f ca="1">IF(ISERROR($V13),"",OFFSET('Smelter Look-up'!$I$4,$V13-4,0))</f>
        <v>Saitama</v>
      </c>
      <c r="K13" s="240"/>
      <c r="L13" s="240"/>
      <c r="M13" s="240"/>
      <c r="N13" s="240"/>
      <c r="O13" s="240"/>
      <c r="P13" s="239"/>
      <c r="Q13" s="241" t="s">
        <v>15437</v>
      </c>
      <c r="R13" s="236" t="str">
        <f ca="1">IF(ISERROR($V13),"",OFFSET('Smelter Look-up'!$C$4,$V13-4,0)&amp;"")</f>
        <v>Matsuda Sangyo Co., Ltd.</v>
      </c>
      <c r="S13" s="250" t="str">
        <f t="shared" ca="1" si="0"/>
        <v>JP</v>
      </c>
      <c r="T13" s="250" t="str">
        <f ca="1">IF(B13="","",IF(ISERROR(MATCH($J13,SorP!$B$1:$B$6230,0)),"",INDIRECT("'SorP'!$A$"&amp;MATCH($J13,SorP!$B$1:$B$6230,0))))</f>
        <v>JP-11</v>
      </c>
      <c r="U13" s="280"/>
      <c r="V13" s="281">
        <f ca="1">IF(C13="",NA(),MATCH($B13&amp;$C13,'Smelter Look-up'!$J:$J,0))</f>
        <v>136</v>
      </c>
      <c r="W13" s="282"/>
      <c r="X13" s="282">
        <f t="shared" ca="1" si="1"/>
        <v>0</v>
      </c>
      <c r="Y13" s="282"/>
      <c r="Z13" s="282"/>
      <c r="AB13" s="284" t="str">
        <f t="shared" ca="1" si="2"/>
        <v>GoldMatsuda Sangyo Co., Ltd.</v>
      </c>
    </row>
    <row r="14" spans="1:34" s="283" customFormat="1" ht="89.25">
      <c r="A14" s="235" t="s">
        <v>809</v>
      </c>
      <c r="B14" s="236" t="str">
        <f ca="1">IF(LEN(A14)=0,"",INDEX('Smelter Look-up'!$A:$A,MATCH($A14,'Smelter Look-up'!$E:$E,0)))</f>
        <v>Gold</v>
      </c>
      <c r="C14" s="242" t="str">
        <f ca="1">IF(LEN(A14)=0,"",INDEX('Smelter Look-up'!$C:$C,MATCH($A14,'Smelter Look-up'!$E:$E,0)))</f>
        <v>Mitsui Mining and Smelting Co., Ltd.</v>
      </c>
      <c r="D14" s="236"/>
      <c r="E14" s="236" t="str">
        <f ca="1">IF(ISERROR($V14),"",OFFSET('Smelter Look-up'!$D$4,$V14-4,0)&amp;"")</f>
        <v>JAPAN</v>
      </c>
      <c r="F14" s="236" t="str">
        <f ca="1">IF(ISERROR($V14),"",OFFSET('Smelter Look-up'!$E$4,$V14-4,0))</f>
        <v>CID001193</v>
      </c>
      <c r="G14" s="236" t="str">
        <f ca="1">IF(C14=$X$4,"Enter smelter details", IF(ISERROR($V14),"",OFFSET('Smelter Look-up'!$F$4,$V14-4,0)))</f>
        <v>RMI</v>
      </c>
      <c r="H14" s="237">
        <f ca="1">IF(ISERROR($V14),"",OFFSET('Smelter Look-up'!$G$4,$V14-4,0))</f>
        <v>0</v>
      </c>
      <c r="I14" s="238" t="str">
        <f ca="1">IF(ISERROR($V14),"",OFFSET('Smelter Look-up'!$H$4,$V14-4,0))</f>
        <v>Takehara</v>
      </c>
      <c r="J14" s="238" t="str">
        <f ca="1">IF(ISERROR($V14),"",OFFSET('Smelter Look-up'!$I$4,$V14-4,0))</f>
        <v>Hiroshima</v>
      </c>
      <c r="K14" s="240"/>
      <c r="L14" s="240"/>
      <c r="M14" s="240"/>
      <c r="N14" s="240"/>
      <c r="O14" s="240"/>
      <c r="P14" s="239"/>
      <c r="Q14" s="241" t="s">
        <v>15437</v>
      </c>
      <c r="R14" s="236" t="str">
        <f ca="1">IF(ISERROR($V14),"",OFFSET('Smelter Look-up'!$C$4,$V14-4,0)&amp;"")</f>
        <v>Mitsui Mining and Smelting Co., Ltd.</v>
      </c>
      <c r="S14" s="250" t="str">
        <f t="shared" ca="1" si="0"/>
        <v>JP</v>
      </c>
      <c r="T14" s="250" t="str">
        <f ca="1">IF(B14="","",IF(ISERROR(MATCH($J14,SorP!$B$1:$B$6230,0)),"",INDIRECT("'SorP'!$A$"&amp;MATCH($J14,SorP!$B$1:$B$6230,0))))</f>
        <v>JP-34</v>
      </c>
      <c r="U14" s="280"/>
      <c r="V14" s="281">
        <f ca="1">IF(C14="",NA(),MATCH($B14&amp;$C14,'Smelter Look-up'!$J:$J,0))</f>
        <v>152</v>
      </c>
      <c r="W14" s="282"/>
      <c r="X14" s="282">
        <f t="shared" ca="1" si="1"/>
        <v>0</v>
      </c>
      <c r="Y14" s="282"/>
      <c r="Z14" s="282"/>
      <c r="AB14" s="284" t="str">
        <f t="shared" ca="1" si="2"/>
        <v>GoldMitsui Mining and Smelting Co., Ltd.</v>
      </c>
    </row>
    <row r="15" spans="1:34" s="283" customFormat="1" ht="63.75">
      <c r="A15" s="235" t="s">
        <v>813</v>
      </c>
      <c r="B15" s="236" t="str">
        <f ca="1">IF(LEN(A15)=0,"",INDEX('Smelter Look-up'!$A:$A,MATCH($A15,'Smelter Look-up'!$E:$E,0)))</f>
        <v>Gold</v>
      </c>
      <c r="C15" s="242" t="str">
        <f ca="1">IF(LEN(A15)=0,"",INDEX('Smelter Look-up'!$C:$C,MATCH($A15,'Smelter Look-up'!$E:$E,0)))</f>
        <v>Nihon Material Co., Ltd.</v>
      </c>
      <c r="D15" s="236"/>
      <c r="E15" s="236" t="str">
        <f ca="1">IF(ISERROR($V15),"",OFFSET('Smelter Look-up'!$D$4,$V15-4,0)&amp;"")</f>
        <v>JAPAN</v>
      </c>
      <c r="F15" s="236" t="str">
        <f ca="1">IF(ISERROR($V15),"",OFFSET('Smelter Look-up'!$E$4,$V15-4,0))</f>
        <v>CID001259</v>
      </c>
      <c r="G15" s="236" t="str">
        <f ca="1">IF(C15=$X$4,"Enter smelter details", IF(ISERROR($V15),"",OFFSET('Smelter Look-up'!$F$4,$V15-4,0)))</f>
        <v>RMI</v>
      </c>
      <c r="H15" s="237">
        <f ca="1">IF(ISERROR($V15),"",OFFSET('Smelter Look-up'!$G$4,$V15-4,0))</f>
        <v>0</v>
      </c>
      <c r="I15" s="238" t="str">
        <f ca="1">IF(ISERROR($V15),"",OFFSET('Smelter Look-up'!$H$4,$V15-4,0))</f>
        <v>Noda</v>
      </c>
      <c r="J15" s="238" t="str">
        <f ca="1">IF(ISERROR($V15),"",OFFSET('Smelter Look-up'!$I$4,$V15-4,0))</f>
        <v>Chiba</v>
      </c>
      <c r="K15" s="240"/>
      <c r="L15" s="240"/>
      <c r="M15" s="240"/>
      <c r="N15" s="240"/>
      <c r="O15" s="240"/>
      <c r="P15" s="239"/>
      <c r="Q15" s="241" t="s">
        <v>15437</v>
      </c>
      <c r="R15" s="236" t="str">
        <f ca="1">IF(ISERROR($V15),"",OFFSET('Smelter Look-up'!$C$4,$V15-4,0)&amp;"")</f>
        <v>Nihon Material Co., Ltd.</v>
      </c>
      <c r="S15" s="250" t="str">
        <f t="shared" ca="1" si="0"/>
        <v>JP</v>
      </c>
      <c r="T15" s="250" t="str">
        <f ca="1">IF(B15="","",IF(ISERROR(MATCH($J15,SorP!$B$1:$B$6230,0)),"",INDIRECT("'SorP'!$A$"&amp;MATCH($J15,SorP!$B$1:$B$6230,0))))</f>
        <v>JP-12</v>
      </c>
      <c r="U15" s="280"/>
      <c r="V15" s="281">
        <f ca="1">IF(C15="",NA(),MATCH($B15&amp;$C15,'Smelter Look-up'!$J:$J,0))</f>
        <v>162</v>
      </c>
      <c r="W15" s="282"/>
      <c r="X15" s="282">
        <f t="shared" ca="1" si="1"/>
        <v>0</v>
      </c>
      <c r="Y15" s="282"/>
      <c r="Z15" s="282"/>
      <c r="AB15" s="284" t="str">
        <f t="shared" ca="1" si="2"/>
        <v>GoldNihon Material Co., Ltd.</v>
      </c>
    </row>
    <row r="16" spans="1:34" s="283" customFormat="1" ht="76.5">
      <c r="A16" s="235" t="s">
        <v>831</v>
      </c>
      <c r="B16" s="236" t="str">
        <f ca="1">IF(LEN(A16)=0,"",INDEX('Smelter Look-up'!$A:$A,MATCH($A16,'Smelter Look-up'!$E:$E,0)))</f>
        <v>Gold</v>
      </c>
      <c r="C16" s="242" t="str">
        <f ca="1">IF(LEN(A16)=0,"",INDEX('Smelter Look-up'!$C:$C,MATCH($A16,'Smelter Look-up'!$E:$E,0)))</f>
        <v>Sumitomo Metal Mining Co., Ltd.</v>
      </c>
      <c r="D16" s="236"/>
      <c r="E16" s="236" t="str">
        <f ca="1">IF(ISERROR($V16),"",OFFSET('Smelter Look-up'!$D$4,$V16-4,0)&amp;"")</f>
        <v>JAPAN</v>
      </c>
      <c r="F16" s="236" t="str">
        <f ca="1">IF(ISERROR($V16),"",OFFSET('Smelter Look-up'!$E$4,$V16-4,0))</f>
        <v>CID001798</v>
      </c>
      <c r="G16" s="236" t="str">
        <f ca="1">IF(C16=$X$4,"Enter smelter details", IF(ISERROR($V16),"",OFFSET('Smelter Look-up'!$F$4,$V16-4,0)))</f>
        <v>RMI</v>
      </c>
      <c r="H16" s="237">
        <f ca="1">IF(ISERROR($V16),"",OFFSET('Smelter Look-up'!$G$4,$V16-4,0))</f>
        <v>0</v>
      </c>
      <c r="I16" s="238" t="str">
        <f ca="1">IF(ISERROR($V16),"",OFFSET('Smelter Look-up'!$H$4,$V16-4,0))</f>
        <v>Saijo</v>
      </c>
      <c r="J16" s="238" t="str">
        <f ca="1">IF(ISERROR($V16),"",OFFSET('Smelter Look-up'!$I$4,$V16-4,0))</f>
        <v>Ehime</v>
      </c>
      <c r="K16" s="240"/>
      <c r="L16" s="240"/>
      <c r="M16" s="240"/>
      <c r="N16" s="240"/>
      <c r="O16" s="240"/>
      <c r="P16" s="239"/>
      <c r="Q16" s="241" t="s">
        <v>15437</v>
      </c>
      <c r="R16" s="236" t="str">
        <f ca="1">IF(ISERROR($V16),"",OFFSET('Smelter Look-up'!$C$4,$V16-4,0)&amp;"")</f>
        <v>Sumitomo Metal Mining Co., Ltd.</v>
      </c>
      <c r="S16" s="250" t="str">
        <f t="shared" ca="1" si="0"/>
        <v>JP</v>
      </c>
      <c r="T16" s="250" t="str">
        <f ca="1">IF(B16="","",IF(ISERROR(MATCH($J16,SorP!$B$1:$B$6230,0)),"",INDIRECT("'SorP'!$A$"&amp;MATCH($J16,SorP!$B$1:$B$6230,0))))</f>
        <v>JP-38</v>
      </c>
      <c r="U16" s="280"/>
      <c r="V16" s="281">
        <f ca="1">IF(C16="",NA(),MATCH($B16&amp;$C16,'Smelter Look-up'!$J:$J,0))</f>
        <v>227</v>
      </c>
      <c r="W16" s="282"/>
      <c r="X16" s="282">
        <f t="shared" ca="1" si="1"/>
        <v>0</v>
      </c>
      <c r="Y16" s="282"/>
      <c r="Z16" s="282"/>
      <c r="AB16" s="284" t="str">
        <f t="shared" ca="1" si="2"/>
        <v>GoldSumitomo Metal Mining Co., Ltd.</v>
      </c>
    </row>
    <row r="17" spans="1:28" s="283" customFormat="1" ht="63.75">
      <c r="A17" s="235" t="s">
        <v>835</v>
      </c>
      <c r="B17" s="236" t="str">
        <f ca="1">IF(LEN(A17)=0,"",INDEX('Smelter Look-up'!$A:$A,MATCH($A17,'Smelter Look-up'!$E:$E,0)))</f>
        <v>Gold</v>
      </c>
      <c r="C17" s="242" t="str">
        <f ca="1">IF(LEN(A17)=0,"",INDEX('Smelter Look-up'!$C:$C,MATCH($A17,'Smelter Look-up'!$E:$E,0)))</f>
        <v>Tokuriki Honten Co., Ltd.</v>
      </c>
      <c r="D17" s="236"/>
      <c r="E17" s="236" t="str">
        <f ca="1">IF(ISERROR($V17),"",OFFSET('Smelter Look-up'!$D$4,$V17-4,0)&amp;"")</f>
        <v>JAPAN</v>
      </c>
      <c r="F17" s="236" t="str">
        <f ca="1">IF(ISERROR($V17),"",OFFSET('Smelter Look-up'!$E$4,$V17-4,0))</f>
        <v>CID001938</v>
      </c>
      <c r="G17" s="236" t="str">
        <f ca="1">IF(C17=$X$4,"Enter smelter details", IF(ISERROR($V17),"",OFFSET('Smelter Look-up'!$F$4,$V17-4,0)))</f>
        <v>RMI</v>
      </c>
      <c r="H17" s="237">
        <f ca="1">IF(ISERROR($V17),"",OFFSET('Smelter Look-up'!$G$4,$V17-4,0))</f>
        <v>0</v>
      </c>
      <c r="I17" s="238" t="str">
        <f ca="1">IF(ISERROR($V17),"",OFFSET('Smelter Look-up'!$H$4,$V17-4,0))</f>
        <v>Kuki</v>
      </c>
      <c r="J17" s="238" t="str">
        <f ca="1">IF(ISERROR($V17),"",OFFSET('Smelter Look-up'!$I$4,$V17-4,0))</f>
        <v>Saitama</v>
      </c>
      <c r="K17" s="240"/>
      <c r="L17" s="240"/>
      <c r="M17" s="240"/>
      <c r="N17" s="240"/>
      <c r="O17" s="240"/>
      <c r="P17" s="239"/>
      <c r="Q17" s="241" t="s">
        <v>15437</v>
      </c>
      <c r="R17" s="236" t="str">
        <f ca="1">IF(ISERROR($V17),"",OFFSET('Smelter Look-up'!$C$4,$V17-4,0)&amp;"")</f>
        <v>Tokuriki Honten Co., Ltd.</v>
      </c>
      <c r="S17" s="250" t="str">
        <f t="shared" ca="1" si="0"/>
        <v>JP</v>
      </c>
      <c r="T17" s="250" t="str">
        <f ca="1">IF(B17="","",IF(ISERROR(MATCH($J17,SorP!$B$1:$B$6230,0)),"",INDIRECT("'SorP'!$A$"&amp;MATCH($J17,SorP!$B$1:$B$6230,0))))</f>
        <v>JP-11</v>
      </c>
      <c r="U17" s="280"/>
      <c r="V17" s="281">
        <f ca="1">IF(C17="",NA(),MATCH($B17&amp;$C17,'Smelter Look-up'!$J:$J,0))</f>
        <v>244</v>
      </c>
      <c r="W17" s="282"/>
      <c r="X17" s="282">
        <f t="shared" ca="1" si="1"/>
        <v>0</v>
      </c>
      <c r="Y17" s="282"/>
      <c r="Z17" s="282"/>
      <c r="AB17" s="284" t="str">
        <f t="shared" ca="1" si="2"/>
        <v>GoldTokuriki Honten Co., Ltd.</v>
      </c>
    </row>
    <row r="18" spans="1:28" s="283" customFormat="1" ht="89.25">
      <c r="A18" s="235" t="s">
        <v>803</v>
      </c>
      <c r="B18" s="236" t="str">
        <f ca="1">IF(LEN(A18)=0,"",INDEX('Smelter Look-up'!$A:$A,MATCH($A18,'Smelter Look-up'!$E:$E,0)))</f>
        <v>Gold</v>
      </c>
      <c r="C18" s="242" t="str">
        <f ca="1">IF(LEN(A18)=0,"",INDEX('Smelter Look-up'!$C:$C,MATCH($A18,'Smelter Look-up'!$E:$E,0)))</f>
        <v>Metalor Technologies (Hong Kong) Ltd.</v>
      </c>
      <c r="D18" s="236"/>
      <c r="E18" s="236" t="str">
        <f ca="1">IF(ISERROR($V18),"",OFFSET('Smelter Look-up'!$D$4,$V18-4,0)&amp;"")</f>
        <v>CHINA</v>
      </c>
      <c r="F18" s="236" t="str">
        <f ca="1">IF(ISERROR($V18),"",OFFSET('Smelter Look-up'!$E$4,$V18-4,0))</f>
        <v>CID001149</v>
      </c>
      <c r="G18" s="236" t="str">
        <f ca="1">IF(C18=$X$4,"Enter smelter details", IF(ISERROR($V18),"",OFFSET('Smelter Look-up'!$F$4,$V18-4,0)))</f>
        <v>RMI</v>
      </c>
      <c r="H18" s="237">
        <f ca="1">IF(ISERROR($V18),"",OFFSET('Smelter Look-up'!$G$4,$V18-4,0))</f>
        <v>0</v>
      </c>
      <c r="I18" s="238" t="str">
        <f ca="1">IF(ISERROR($V18),"",OFFSET('Smelter Look-up'!$H$4,$V18-4,0))</f>
        <v>Kwai Chung</v>
      </c>
      <c r="J18" s="238" t="str">
        <f ca="1">IF(ISERROR($V18),"",OFFSET('Smelter Look-up'!$I$4,$V18-4,0))</f>
        <v>Hong Kong</v>
      </c>
      <c r="K18" s="240"/>
      <c r="L18" s="240"/>
      <c r="M18" s="240"/>
      <c r="N18" s="240"/>
      <c r="O18" s="240"/>
      <c r="P18" s="239"/>
      <c r="Q18" s="241" t="s">
        <v>15437</v>
      </c>
      <c r="R18" s="236" t="str">
        <f ca="1">IF(ISERROR($V18),"",OFFSET('Smelter Look-up'!$C$4,$V18-4,0)&amp;"")</f>
        <v>Metalor Technologies (Hong Kong) Ltd.</v>
      </c>
      <c r="S18" s="250" t="str">
        <f t="shared" ca="1" si="0"/>
        <v>CN</v>
      </c>
      <c r="T18" s="250" t="str">
        <f ca="1">IF(B18="","",IF(ISERROR(MATCH($J18,SorP!$B$1:$B$6230,0)),"",INDIRECT("'SorP'!$A$"&amp;MATCH($J18,SorP!$B$1:$B$6230,0))))</f>
        <v>CN-91</v>
      </c>
      <c r="U18" s="280"/>
      <c r="V18" s="281">
        <f ca="1">IF(C18="",NA(),MATCH($B18&amp;$C18,'Smelter Look-up'!$J:$J,0))</f>
        <v>141</v>
      </c>
      <c r="W18" s="282"/>
      <c r="X18" s="282">
        <f t="shared" ca="1" si="1"/>
        <v>0</v>
      </c>
      <c r="Y18" s="282"/>
      <c r="Z18" s="282"/>
      <c r="AB18" s="284" t="str">
        <f t="shared" ca="1" si="2"/>
        <v>GoldMetalor Technologies (Hong Kong) Ltd.</v>
      </c>
    </row>
    <row r="19" spans="1:28" s="283" customFormat="1" ht="102">
      <c r="A19" s="235" t="s">
        <v>842</v>
      </c>
      <c r="B19" s="236" t="str">
        <f ca="1">IF(LEN(A19)=0,"",INDEX('Smelter Look-up'!$A:$A,MATCH($A19,'Smelter Look-up'!$E:$E,0)))</f>
        <v>Gold</v>
      </c>
      <c r="C19" s="242" t="str">
        <f ca="1">IF(LEN(A19)=0,"",INDEX('Smelter Look-up'!$C:$C,MATCH($A19,'Smelter Look-up'!$E:$E,0)))</f>
        <v>Western Australian Mint (T/a The Perth Mint)</v>
      </c>
      <c r="D19" s="236"/>
      <c r="E19" s="236" t="str">
        <f ca="1">IF(ISERROR($V19),"",OFFSET('Smelter Look-up'!$D$4,$V19-4,0)&amp;"")</f>
        <v>AUSTRALIA</v>
      </c>
      <c r="F19" s="236" t="str">
        <f ca="1">IF(ISERROR($V19),"",OFFSET('Smelter Look-up'!$E$4,$V19-4,0))</f>
        <v>CID002030</v>
      </c>
      <c r="G19" s="236" t="str">
        <f ca="1">IF(C19=$X$4,"Enter smelter details", IF(ISERROR($V19),"",OFFSET('Smelter Look-up'!$F$4,$V19-4,0)))</f>
        <v>RMI</v>
      </c>
      <c r="H19" s="237">
        <f ca="1">IF(ISERROR($V19),"",OFFSET('Smelter Look-up'!$G$4,$V19-4,0))</f>
        <v>0</v>
      </c>
      <c r="I19" s="238" t="str">
        <f ca="1">IF(ISERROR($V19),"",OFFSET('Smelter Look-up'!$H$4,$V19-4,0))</f>
        <v>Newburn</v>
      </c>
      <c r="J19" s="238" t="str">
        <f ca="1">IF(ISERROR($V19),"",OFFSET('Smelter Look-up'!$I$4,$V19-4,0))</f>
        <v>Western Australia</v>
      </c>
      <c r="K19" s="240"/>
      <c r="L19" s="240"/>
      <c r="M19" s="240"/>
      <c r="N19" s="240"/>
      <c r="O19" s="240"/>
      <c r="P19" s="239"/>
      <c r="Q19" s="241" t="s">
        <v>15437</v>
      </c>
      <c r="R19" s="236" t="str">
        <f ca="1">IF(ISERROR($V19),"",OFFSET('Smelter Look-up'!$C$4,$V19-4,0)&amp;"")</f>
        <v>Western Australian Mint (T/a The Perth Mint)</v>
      </c>
      <c r="S19" s="250" t="str">
        <f t="shared" ca="1" si="0"/>
        <v>AU</v>
      </c>
      <c r="T19" s="250" t="str">
        <f ca="1">IF(B19="","",IF(ISERROR(MATCH($J19,SorP!$B$1:$B$6230,0)),"",INDIRECT("'SorP'!$A$"&amp;MATCH($J19,SorP!$B$1:$B$6230,0))))</f>
        <v>AU-WA</v>
      </c>
      <c r="U19" s="280"/>
      <c r="V19" s="281">
        <f ca="1">IF(C19="",NA(),MATCH($B19&amp;$C19,'Smelter Look-up'!$J:$J,0))</f>
        <v>258</v>
      </c>
      <c r="W19" s="282"/>
      <c r="X19" s="282">
        <f t="shared" ca="1" si="1"/>
        <v>0</v>
      </c>
      <c r="Y19" s="282"/>
      <c r="Z19" s="282"/>
      <c r="AB19" s="284" t="str">
        <f t="shared" ca="1" si="2"/>
        <v>GoldWestern Australian Mint (T/a The Perth Mint)</v>
      </c>
    </row>
    <row r="20" spans="1:28" s="283" customFormat="1" ht="89.25">
      <c r="A20" s="235" t="s">
        <v>815</v>
      </c>
      <c r="B20" s="236" t="str">
        <f ca="1">IF(LEN(A20)=0,"",INDEX('Smelter Look-up'!$A:$A,MATCH($A20,'Smelter Look-up'!$E:$E,0)))</f>
        <v>Gold</v>
      </c>
      <c r="C20" s="242" t="str">
        <f ca="1">IF(LEN(A20)=0,"",INDEX('Smelter Look-up'!$C:$C,MATCH($A20,'Smelter Look-up'!$E:$E,0)))</f>
        <v>Ohura Precious Metal Industry Co., Ltd.</v>
      </c>
      <c r="D20" s="236"/>
      <c r="E20" s="236" t="str">
        <f ca="1">IF(ISERROR($V20),"",OFFSET('Smelter Look-up'!$D$4,$V20-4,0)&amp;"")</f>
        <v>JAPAN</v>
      </c>
      <c r="F20" s="236" t="str">
        <f ca="1">IF(ISERROR($V20),"",OFFSET('Smelter Look-up'!$E$4,$V20-4,0))</f>
        <v>CID001325</v>
      </c>
      <c r="G20" s="236" t="str">
        <f ca="1">IF(C20=$X$4,"Enter smelter details", IF(ISERROR($V20),"",OFFSET('Smelter Look-up'!$F$4,$V20-4,0)))</f>
        <v>RMI</v>
      </c>
      <c r="H20" s="237">
        <f ca="1">IF(ISERROR($V20),"",OFFSET('Smelter Look-up'!$G$4,$V20-4,0))</f>
        <v>0</v>
      </c>
      <c r="I20" s="238" t="str">
        <f ca="1">IF(ISERROR($V20),"",OFFSET('Smelter Look-up'!$H$4,$V20-4,0))</f>
        <v>Nara-shi</v>
      </c>
      <c r="J20" s="238" t="str">
        <f ca="1">IF(ISERROR($V20),"",OFFSET('Smelter Look-up'!$I$4,$V20-4,0))</f>
        <v>Nara</v>
      </c>
      <c r="K20" s="240"/>
      <c r="L20" s="240"/>
      <c r="M20" s="240"/>
      <c r="N20" s="240"/>
      <c r="O20" s="240"/>
      <c r="P20" s="239"/>
      <c r="Q20" s="241" t="s">
        <v>15437</v>
      </c>
      <c r="R20" s="236" t="str">
        <f ca="1">IF(ISERROR($V20),"",OFFSET('Smelter Look-up'!$C$4,$V20-4,0)&amp;"")</f>
        <v>Ohura Precious Metal Industry Co., Ltd.</v>
      </c>
      <c r="S20" s="250" t="str">
        <f t="shared" ca="1" si="0"/>
        <v>JP</v>
      </c>
      <c r="T20" s="250" t="str">
        <f ca="1">IF(B20="","",IF(ISERROR(MATCH($J20,SorP!$B$1:$B$6230,0)),"",INDIRECT("'SorP'!$A$"&amp;MATCH($J20,SorP!$B$1:$B$6230,0))))</f>
        <v>JP-29</v>
      </c>
      <c r="U20" s="280"/>
      <c r="V20" s="281">
        <f ca="1">IF(C20="",NA(),MATCH($B20&amp;$C20,'Smelter Look-up'!$J:$J,0))</f>
        <v>168</v>
      </c>
      <c r="W20" s="282"/>
      <c r="X20" s="282">
        <f t="shared" ca="1" si="1"/>
        <v>0</v>
      </c>
      <c r="Y20" s="282"/>
      <c r="Z20" s="282"/>
      <c r="AB20" s="284" t="str">
        <f t="shared" ca="1" si="2"/>
        <v>GoldOhura Precious Metal Industry Co., Ltd.</v>
      </c>
    </row>
    <row r="21" spans="1:28" s="283" customFormat="1" ht="102">
      <c r="A21" s="235" t="s">
        <v>804</v>
      </c>
      <c r="B21" s="236" t="str">
        <f ca="1">IF(LEN(A21)=0,"",INDEX('Smelter Look-up'!$A:$A,MATCH($A21,'Smelter Look-up'!$E:$E,0)))</f>
        <v>Gold</v>
      </c>
      <c r="C21" s="242" t="str">
        <f ca="1">IF(LEN(A21)=0,"",INDEX('Smelter Look-up'!$C:$C,MATCH($A21,'Smelter Look-up'!$E:$E,0)))</f>
        <v>Metalor Technologies (Singapore) Pte., Ltd.</v>
      </c>
      <c r="D21" s="236"/>
      <c r="E21" s="236" t="str">
        <f ca="1">IF(ISERROR($V21),"",OFFSET('Smelter Look-up'!$D$4,$V21-4,0)&amp;"")</f>
        <v>SINGAPORE</v>
      </c>
      <c r="F21" s="236" t="str">
        <f ca="1">IF(ISERROR($V21),"",OFFSET('Smelter Look-up'!$E$4,$V21-4,0))</f>
        <v>CID001152</v>
      </c>
      <c r="G21" s="236" t="str">
        <f ca="1">IF(C21=$X$4,"Enter smelter details", IF(ISERROR($V21),"",OFFSET('Smelter Look-up'!$F$4,$V21-4,0)))</f>
        <v>RMI</v>
      </c>
      <c r="H21" s="237">
        <f ca="1">IF(ISERROR($V21),"",OFFSET('Smelter Look-up'!$G$4,$V21-4,0))</f>
        <v>0</v>
      </c>
      <c r="I21" s="238" t="str">
        <f ca="1">IF(ISERROR($V21),"",OFFSET('Smelter Look-up'!$H$4,$V21-4,0))</f>
        <v>Singapore</v>
      </c>
      <c r="J21" s="238" t="str">
        <f ca="1">IF(ISERROR($V21),"",OFFSET('Smelter Look-up'!$I$4,$V21-4,0))</f>
        <v>South West</v>
      </c>
      <c r="K21" s="240"/>
      <c r="L21" s="240"/>
      <c r="M21" s="240"/>
      <c r="N21" s="240"/>
      <c r="O21" s="240"/>
      <c r="P21" s="239"/>
      <c r="Q21" s="241" t="s">
        <v>15437</v>
      </c>
      <c r="R21" s="236" t="str">
        <f ca="1">IF(ISERROR($V21),"",OFFSET('Smelter Look-up'!$C$4,$V21-4,0)&amp;"")</f>
        <v>Metalor Technologies (Singapore) Pte., Ltd.</v>
      </c>
      <c r="S21" s="250" t="str">
        <f t="shared" ca="1" si="0"/>
        <v>SG</v>
      </c>
      <c r="T21" s="250" t="str">
        <f ca="1">IF(B21="","",IF(ISERROR(MATCH($J21,SorP!$B$1:$B$6230,0)),"",INDIRECT("'SorP'!$A$"&amp;MATCH($J21,SorP!$B$1:$B$6230,0))))</f>
        <v>SG-05</v>
      </c>
      <c r="U21" s="280"/>
      <c r="V21" s="281">
        <f ca="1">IF(C21="",NA(),MATCH($B21&amp;$C21,'Smelter Look-up'!$J:$J,0))</f>
        <v>142</v>
      </c>
      <c r="W21" s="282"/>
      <c r="X21" s="282">
        <f t="shared" ca="1" si="1"/>
        <v>0</v>
      </c>
      <c r="Y21" s="282"/>
      <c r="Z21" s="282"/>
      <c r="AB21" s="284" t="str">
        <f t="shared" ca="1" si="2"/>
        <v>GoldMetalor Technologies (Singapore) Pte., Ltd.</v>
      </c>
    </row>
    <row r="22" spans="1:28" s="283" customFormat="1" ht="127.5">
      <c r="A22" s="235" t="s">
        <v>756</v>
      </c>
      <c r="B22" s="236" t="str">
        <f ca="1">IF(LEN(A22)=0,"",INDEX('Smelter Look-up'!$A:$A,MATCH($A22,'Smelter Look-up'!$E:$E,0)))</f>
        <v>Gold</v>
      </c>
      <c r="C22" s="242" t="str">
        <f ca="1">IF(LEN(A22)=0,"",INDEX('Smelter Look-up'!$C:$C,MATCH($A22,'Smelter Look-up'!$E:$E,0)))</f>
        <v>Bangko Sentral ng Pilipinas (Central Bank of the Philippines)</v>
      </c>
      <c r="D22" s="236"/>
      <c r="E22" s="236" t="str">
        <f ca="1">IF(ISERROR($V22),"",OFFSET('Smelter Look-up'!$D$4,$V22-4,0)&amp;"")</f>
        <v>PHILIPPINES</v>
      </c>
      <c r="F22" s="236" t="str">
        <f ca="1">IF(ISERROR($V22),"",OFFSET('Smelter Look-up'!$E$4,$V22-4,0))</f>
        <v>CID000128</v>
      </c>
      <c r="G22" s="236" t="str">
        <f ca="1">IF(C22=$X$4,"Enter smelter details", IF(ISERROR($V22),"",OFFSET('Smelter Look-up'!$F$4,$V22-4,0)))</f>
        <v>RMI</v>
      </c>
      <c r="H22" s="237">
        <f ca="1">IF(ISERROR($V22),"",OFFSET('Smelter Look-up'!$G$4,$V22-4,0))</f>
        <v>0</v>
      </c>
      <c r="I22" s="238" t="str">
        <f ca="1">IF(ISERROR($V22),"",OFFSET('Smelter Look-up'!$H$4,$V22-4,0))</f>
        <v>Quezon City</v>
      </c>
      <c r="J22" s="238" t="str">
        <f ca="1">IF(ISERROR($V22),"",OFFSET('Smelter Look-up'!$I$4,$V22-4,0))</f>
        <v>Rizal</v>
      </c>
      <c r="K22" s="240"/>
      <c r="L22" s="240"/>
      <c r="M22" s="240"/>
      <c r="N22" s="240"/>
      <c r="O22" s="240"/>
      <c r="P22" s="239"/>
      <c r="Q22" s="241" t="s">
        <v>15437</v>
      </c>
      <c r="R22" s="236" t="str">
        <f ca="1">IF(ISERROR($V22),"",OFFSET('Smelter Look-up'!$C$4,$V22-4,0)&amp;"")</f>
        <v>Bangko Sentral ng Pilipinas (Central Bank of the Philippines)</v>
      </c>
      <c r="S22" s="250" t="str">
        <f t="shared" ca="1" si="0"/>
        <v>PH</v>
      </c>
      <c r="T22" s="250" t="str">
        <f ca="1">IF(B22="","",IF(ISERROR(MATCH($J22,SorP!$B$1:$B$6230,0)),"",INDIRECT("'SorP'!$A$"&amp;MATCH($J22,SorP!$B$1:$B$6230,0))))</f>
        <v>PH-RIZ</v>
      </c>
      <c r="U22" s="280"/>
      <c r="V22" s="281">
        <f ca="1">IF(C22="",NA(),MATCH($B22&amp;$C22,'Smelter Look-up'!$J:$J,0))</f>
        <v>33</v>
      </c>
      <c r="W22" s="282"/>
      <c r="X22" s="282">
        <f t="shared" ca="1" si="1"/>
        <v>0</v>
      </c>
      <c r="Y22" s="282"/>
      <c r="Z22" s="282"/>
      <c r="AB22" s="284" t="str">
        <f t="shared" ca="1" si="2"/>
        <v>GoldBangko Sentral ng Pilipinas (Central Bank of the Philippines)</v>
      </c>
    </row>
    <row r="23" spans="1:28" s="283" customFormat="1" ht="63.75">
      <c r="A23" s="235" t="s">
        <v>822</v>
      </c>
      <c r="B23" s="236" t="str">
        <f ca="1">IF(LEN(A23)=0,"",INDEX('Smelter Look-up'!$A:$A,MATCH($A23,'Smelter Look-up'!$E:$E,0)))</f>
        <v>Gold</v>
      </c>
      <c r="C23" s="242" t="str">
        <f ca="1">IF(LEN(A23)=0,"",INDEX('Smelter Look-up'!$C:$C,MATCH($A23,'Smelter Look-up'!$E:$E,0)))</f>
        <v>Rand Refinery (Pty) Ltd.</v>
      </c>
      <c r="D23" s="236"/>
      <c r="E23" s="236" t="str">
        <f ca="1">IF(ISERROR($V23),"",OFFSET('Smelter Look-up'!$D$4,$V23-4,0)&amp;"")</f>
        <v>SOUTH AFRICA</v>
      </c>
      <c r="F23" s="236" t="str">
        <f ca="1">IF(ISERROR($V23),"",OFFSET('Smelter Look-up'!$E$4,$V23-4,0))</f>
        <v>CID001512</v>
      </c>
      <c r="G23" s="236" t="str">
        <f ca="1">IF(C23=$X$4,"Enter smelter details", IF(ISERROR($V23),"",OFFSET('Smelter Look-up'!$F$4,$V23-4,0)))</f>
        <v>RMI</v>
      </c>
      <c r="H23" s="237">
        <f ca="1">IF(ISERROR($V23),"",OFFSET('Smelter Look-up'!$G$4,$V23-4,0))</f>
        <v>0</v>
      </c>
      <c r="I23" s="238" t="str">
        <f ca="1">IF(ISERROR($V23),"",OFFSET('Smelter Look-up'!$H$4,$V23-4,0))</f>
        <v>Germiston</v>
      </c>
      <c r="J23" s="238" t="str">
        <f ca="1">IF(ISERROR($V23),"",OFFSET('Smelter Look-up'!$I$4,$V23-4,0))</f>
        <v>Gauteng</v>
      </c>
      <c r="K23" s="240"/>
      <c r="L23" s="240"/>
      <c r="M23" s="240"/>
      <c r="N23" s="240"/>
      <c r="O23" s="240"/>
      <c r="P23" s="239"/>
      <c r="Q23" s="241" t="s">
        <v>15437</v>
      </c>
      <c r="R23" s="236" t="str">
        <f ca="1">IF(ISERROR($V23),"",OFFSET('Smelter Look-up'!$C$4,$V23-4,0)&amp;"")</f>
        <v>Rand Refinery (Pty) Ltd.</v>
      </c>
      <c r="S23" s="250" t="str">
        <f t="shared" ca="1" si="0"/>
        <v>ZA</v>
      </c>
      <c r="T23" s="250" t="str">
        <f ca="1">IF(B23="","",IF(ISERROR(MATCH($J23,SorP!$B$1:$B$6230,0)),"",INDIRECT("'SorP'!$A$"&amp;MATCH($J23,SorP!$B$1:$B$6230,0))))</f>
        <v>ZA-GT</v>
      </c>
      <c r="U23" s="280"/>
      <c r="V23" s="281">
        <f ca="1">IF(C23="",NA(),MATCH($B23&amp;$C23,'Smelter Look-up'!$J:$J,0))</f>
        <v>186</v>
      </c>
      <c r="W23" s="282"/>
      <c r="X23" s="282">
        <f t="shared" ca="1" si="1"/>
        <v>0</v>
      </c>
      <c r="Y23" s="282"/>
      <c r="Z23" s="282"/>
      <c r="AB23" s="284" t="str">
        <f t="shared" ca="1" si="2"/>
        <v>GoldRand Refinery (Pty) Ltd.</v>
      </c>
    </row>
    <row r="24" spans="1:28" s="283" customFormat="1" ht="114.75">
      <c r="A24" s="235" t="s">
        <v>846</v>
      </c>
      <c r="B24" s="236" t="str">
        <f ca="1">IF(LEN(A24)=0,"",INDEX('Smelter Look-up'!$A:$A,MATCH($A24,'Smelter Look-up'!$E:$E,0)))</f>
        <v>Gold</v>
      </c>
      <c r="C24" s="242" t="str">
        <f ca="1">IF(LEN(A24)=0,"",INDEX('Smelter Look-up'!$C:$C,MATCH($A24,'Smelter Look-up'!$E:$E,0)))</f>
        <v>Zhongyuan Gold Smelter of Zhongjin Gold Corporation</v>
      </c>
      <c r="D24" s="236"/>
      <c r="E24" s="236" t="str">
        <f ca="1">IF(ISERROR($V24),"",OFFSET('Smelter Look-up'!$D$4,$V24-4,0)&amp;"")</f>
        <v>CHINA</v>
      </c>
      <c r="F24" s="236" t="str">
        <f ca="1">IF(ISERROR($V24),"",OFFSET('Smelter Look-up'!$E$4,$V24-4,0))</f>
        <v>CID002224</v>
      </c>
      <c r="G24" s="236" t="str">
        <f ca="1">IF(C24=$X$4,"Enter smelter details", IF(ISERROR($V24),"",OFFSET('Smelter Look-up'!$F$4,$V24-4,0)))</f>
        <v>RMI</v>
      </c>
      <c r="H24" s="237">
        <f ca="1">IF(ISERROR($V24),"",OFFSET('Smelter Look-up'!$G$4,$V24-4,0))</f>
        <v>0</v>
      </c>
      <c r="I24" s="238" t="str">
        <f ca="1">IF(ISERROR($V24),"",OFFSET('Smelter Look-up'!$H$4,$V24-4,0))</f>
        <v>Sanmenxia</v>
      </c>
      <c r="J24" s="238" t="str">
        <f ca="1">IF(ISERROR($V24),"",OFFSET('Smelter Look-up'!$I$4,$V24-4,0))</f>
        <v>Henan</v>
      </c>
      <c r="K24" s="240"/>
      <c r="L24" s="240"/>
      <c r="M24" s="240"/>
      <c r="N24" s="240"/>
      <c r="O24" s="240"/>
      <c r="P24" s="239"/>
      <c r="Q24" s="241" t="s">
        <v>15437</v>
      </c>
      <c r="R24" s="236" t="str">
        <f ca="1">IF(ISERROR($V24),"",OFFSET('Smelter Look-up'!$C$4,$V24-4,0)&amp;"")</f>
        <v>Zhongyuan Gold Smelter of Zhongjin Gold Corporation</v>
      </c>
      <c r="S24" s="250" t="str">
        <f t="shared" ca="1" si="0"/>
        <v>CN</v>
      </c>
      <c r="T24" s="250" t="str">
        <f ca="1">IF(B24="","",IF(ISERROR(MATCH($J24,SorP!$B$1:$B$6230,0)),"",INDIRECT("'SorP'!$A$"&amp;MATCH($J24,SorP!$B$1:$B$6230,0))))</f>
        <v>CN-41</v>
      </c>
      <c r="U24" s="280"/>
      <c r="V24" s="281">
        <f ca="1">IF(C24="",NA(),MATCH($B24&amp;$C24,'Smelter Look-up'!$J:$J,0))</f>
        <v>277</v>
      </c>
      <c r="W24" s="282"/>
      <c r="X24" s="282">
        <f t="shared" ca="1" si="1"/>
        <v>0</v>
      </c>
      <c r="Y24" s="282"/>
      <c r="Z24" s="282"/>
      <c r="AB24" s="284" t="str">
        <f t="shared" ca="1" si="2"/>
        <v>GoldZhongyuan Gold Smelter of Zhongjin Gold Corporation</v>
      </c>
    </row>
    <row r="25" spans="1:28" s="283" customFormat="1" ht="25.5">
      <c r="A25" s="235" t="s">
        <v>817</v>
      </c>
      <c r="B25" s="236" t="str">
        <f ca="1">IF(LEN(A25)=0,"",INDEX('Smelter Look-up'!$A:$A,MATCH($A25,'Smelter Look-up'!$E:$E,0)))</f>
        <v>Gold</v>
      </c>
      <c r="C25" s="242" t="str">
        <f ca="1">IF(LEN(A25)=0,"",INDEX('Smelter Look-up'!$C:$C,MATCH($A25,'Smelter Look-up'!$E:$E,0)))</f>
        <v>PAMP S.A.</v>
      </c>
      <c r="D25" s="236"/>
      <c r="E25" s="236" t="str">
        <f ca="1">IF(ISERROR($V25),"",OFFSET('Smelter Look-up'!$D$4,$V25-4,0)&amp;"")</f>
        <v>SWITZERLAND</v>
      </c>
      <c r="F25" s="236" t="str">
        <f ca="1">IF(ISERROR($V25),"",OFFSET('Smelter Look-up'!$E$4,$V25-4,0))</f>
        <v>CID001352</v>
      </c>
      <c r="G25" s="236" t="str">
        <f ca="1">IF(C25=$X$4,"Enter smelter details", IF(ISERROR($V25),"",OFFSET('Smelter Look-up'!$F$4,$V25-4,0)))</f>
        <v>RMI</v>
      </c>
      <c r="H25" s="237">
        <f ca="1">IF(ISERROR($V25),"",OFFSET('Smelter Look-up'!$G$4,$V25-4,0))</f>
        <v>0</v>
      </c>
      <c r="I25" s="238" t="str">
        <f ca="1">IF(ISERROR($V25),"",OFFSET('Smelter Look-up'!$H$4,$V25-4,0))</f>
        <v>Castel San Pietro</v>
      </c>
      <c r="J25" s="238" t="str">
        <f ca="1">IF(ISERROR($V25),"",OFFSET('Smelter Look-up'!$I$4,$V25-4,0))</f>
        <v>Ticino</v>
      </c>
      <c r="K25" s="240"/>
      <c r="L25" s="240"/>
      <c r="M25" s="240"/>
      <c r="N25" s="240"/>
      <c r="O25" s="240"/>
      <c r="P25" s="239"/>
      <c r="Q25" s="241" t="s">
        <v>15437</v>
      </c>
      <c r="R25" s="236" t="str">
        <f ca="1">IF(ISERROR($V25),"",OFFSET('Smelter Look-up'!$C$4,$V25-4,0)&amp;"")</f>
        <v>PAMP S.A.</v>
      </c>
      <c r="S25" s="250" t="str">
        <f t="shared" ca="1" si="0"/>
        <v>CH</v>
      </c>
      <c r="T25" s="250" t="str">
        <f ca="1">IF(B25="","",IF(ISERROR(MATCH($J25,SorP!$B$1:$B$6230,0)),"",INDIRECT("'SorP'!$A$"&amp;MATCH($J25,SorP!$B$1:$B$6230,0))))</f>
        <v>CH-TI</v>
      </c>
      <c r="U25" s="280"/>
      <c r="V25" s="281">
        <f ca="1">IF(C25="",NA(),MATCH($B25&amp;$C25,'Smelter Look-up'!$J:$J,0))</f>
        <v>173</v>
      </c>
      <c r="W25" s="282"/>
      <c r="X25" s="282">
        <f t="shared" ca="1" si="1"/>
        <v>0</v>
      </c>
      <c r="Y25" s="282"/>
      <c r="Z25" s="282"/>
      <c r="AB25" s="284" t="str">
        <f t="shared" ca="1" si="2"/>
        <v>GoldPAMP S.A.</v>
      </c>
    </row>
    <row r="26" spans="1:28" s="283" customFormat="1" ht="102">
      <c r="A26" s="235" t="s">
        <v>830</v>
      </c>
      <c r="B26" s="236" t="str">
        <f ca="1">IF(LEN(A26)=0,"",INDEX('Smelter Look-up'!$A:$A,MATCH($A26,'Smelter Look-up'!$E:$E,0)))</f>
        <v>Gold</v>
      </c>
      <c r="C26" s="242" t="str">
        <f ca="1">IF(LEN(A26)=0,"",INDEX('Smelter Look-up'!$C:$C,MATCH($A26,'Smelter Look-up'!$E:$E,0)))</f>
        <v>Solar Applied Materials Technology Corp.</v>
      </c>
      <c r="D26" s="236"/>
      <c r="E26" s="236" t="str">
        <f ca="1">IF(ISERROR($V26),"",OFFSET('Smelter Look-up'!$D$4,$V26-4,0)&amp;"")</f>
        <v>TAIWAN, PROVINCE OF CHINA</v>
      </c>
      <c r="F26" s="236" t="str">
        <f ca="1">IF(ISERROR($V26),"",OFFSET('Smelter Look-up'!$E$4,$V26-4,0))</f>
        <v>CID001761</v>
      </c>
      <c r="G26" s="236" t="str">
        <f ca="1">IF(C26=$X$4,"Enter smelter details", IF(ISERROR($V26),"",OFFSET('Smelter Look-up'!$F$4,$V26-4,0)))</f>
        <v>RMI</v>
      </c>
      <c r="H26" s="237">
        <f ca="1">IF(ISERROR($V26),"",OFFSET('Smelter Look-up'!$G$4,$V26-4,0))</f>
        <v>0</v>
      </c>
      <c r="I26" s="238" t="str">
        <f ca="1">IF(ISERROR($V26),"",OFFSET('Smelter Look-up'!$H$4,$V26-4,0))</f>
        <v>Tainan City</v>
      </c>
      <c r="J26" s="238" t="str">
        <f ca="1">IF(ISERROR($V26),"",OFFSET('Smelter Look-up'!$I$4,$V26-4,0))</f>
        <v>Tainan</v>
      </c>
      <c r="K26" s="240"/>
      <c r="L26" s="240"/>
      <c r="M26" s="240"/>
      <c r="N26" s="240"/>
      <c r="O26" s="240"/>
      <c r="P26" s="239"/>
      <c r="Q26" s="241" t="s">
        <v>15437</v>
      </c>
      <c r="R26" s="236" t="str">
        <f ca="1">IF(ISERROR($V26),"",OFFSET('Smelter Look-up'!$C$4,$V26-4,0)&amp;"")</f>
        <v>Solar Applied Materials Technology Corp.</v>
      </c>
      <c r="S26" s="250" t="str">
        <f t="shared" ca="1" si="0"/>
        <v>TW</v>
      </c>
      <c r="T26" s="250" t="str">
        <f ca="1">IF(B26="","",IF(ISERROR(MATCH($J26,SorP!$B$1:$B$6230,0)),"",INDIRECT("'SorP'!$A$"&amp;MATCH($J26,SorP!$B$1:$B$6230,0))))</f>
        <v>TW-TNN</v>
      </c>
      <c r="U26" s="280"/>
      <c r="V26" s="281">
        <f ca="1">IF(C26="",NA(),MATCH($B26&amp;$C26,'Smelter Look-up'!$J:$J,0))</f>
        <v>221</v>
      </c>
      <c r="W26" s="282"/>
      <c r="X26" s="282">
        <f t="shared" ca="1" si="1"/>
        <v>0</v>
      </c>
      <c r="Y26" s="282"/>
      <c r="Z26" s="282"/>
      <c r="AB26" s="284" t="str">
        <f t="shared" ca="1" si="2"/>
        <v>GoldSolar Applied Materials Technology Corp.</v>
      </c>
    </row>
    <row r="27" spans="1:28" s="283" customFormat="1" ht="51">
      <c r="A27" s="235" t="s">
        <v>751</v>
      </c>
      <c r="B27" s="236" t="str">
        <f ca="1">IF(LEN(A27)=0,"",INDEX('Smelter Look-up'!$A:$A,MATCH($A27,'Smelter Look-up'!$E:$E,0)))</f>
        <v>Gold</v>
      </c>
      <c r="C27" s="242" t="str">
        <f ca="1">IF(LEN(A27)=0,"",INDEX('Smelter Look-up'!$C:$C,MATCH($A27,'Smelter Look-up'!$E:$E,0)))</f>
        <v>Argor-Heraeus S.A.</v>
      </c>
      <c r="D27" s="236"/>
      <c r="E27" s="236" t="str">
        <f ca="1">IF(ISERROR($V27),"",OFFSET('Smelter Look-up'!$D$4,$V27-4,0)&amp;"")</f>
        <v>SWITZERLAND</v>
      </c>
      <c r="F27" s="236" t="str">
        <f ca="1">IF(ISERROR($V27),"",OFFSET('Smelter Look-up'!$E$4,$V27-4,0))</f>
        <v>CID000077</v>
      </c>
      <c r="G27" s="236" t="str">
        <f ca="1">IF(C27=$X$4,"Enter smelter details", IF(ISERROR($V27),"",OFFSET('Smelter Look-up'!$F$4,$V27-4,0)))</f>
        <v>RMI</v>
      </c>
      <c r="H27" s="237">
        <f ca="1">IF(ISERROR($V27),"",OFFSET('Smelter Look-up'!$G$4,$V27-4,0))</f>
        <v>0</v>
      </c>
      <c r="I27" s="238" t="str">
        <f ca="1">IF(ISERROR($V27),"",OFFSET('Smelter Look-up'!$H$4,$V27-4,0))</f>
        <v>Mendrisio</v>
      </c>
      <c r="J27" s="238" t="str">
        <f ca="1">IF(ISERROR($V27),"",OFFSET('Smelter Look-up'!$I$4,$V27-4,0))</f>
        <v>Ticino</v>
      </c>
      <c r="K27" s="240"/>
      <c r="L27" s="240"/>
      <c r="M27" s="240"/>
      <c r="N27" s="240"/>
      <c r="O27" s="240"/>
      <c r="P27" s="239"/>
      <c r="Q27" s="241" t="s">
        <v>15437</v>
      </c>
      <c r="R27" s="236" t="str">
        <f ca="1">IF(ISERROR($V27),"",OFFSET('Smelter Look-up'!$C$4,$V27-4,0)&amp;"")</f>
        <v>Argor-Heraeus S.A.</v>
      </c>
      <c r="S27" s="250" t="str">
        <f t="shared" ca="1" si="0"/>
        <v>CH</v>
      </c>
      <c r="T27" s="250" t="str">
        <f ca="1">IF(B27="","",IF(ISERROR(MATCH($J27,SorP!$B$1:$B$6230,0)),"",INDIRECT("'SorP'!$A$"&amp;MATCH($J27,SorP!$B$1:$B$6230,0))))</f>
        <v>CH-TI</v>
      </c>
      <c r="U27" s="280"/>
      <c r="V27" s="281">
        <f ca="1">IF(C27="",NA(),MATCH($B27&amp;$C27,'Smelter Look-up'!$J:$J,0))</f>
        <v>21</v>
      </c>
      <c r="W27" s="282"/>
      <c r="X27" s="282">
        <f t="shared" ca="1" si="1"/>
        <v>0</v>
      </c>
      <c r="Y27" s="282"/>
      <c r="Z27" s="282"/>
      <c r="AB27" s="284" t="str">
        <f t="shared" ca="1" si="2"/>
        <v>GoldArgor-Heraeus S.A.</v>
      </c>
    </row>
    <row r="28" spans="1:28" s="283" customFormat="1" ht="102">
      <c r="A28" s="235" t="s">
        <v>828</v>
      </c>
      <c r="B28" s="236" t="str">
        <f ca="1">IF(LEN(A28)=0,"",INDEX('Smelter Look-up'!$A:$A,MATCH($A28,'Smelter Look-up'!$E:$E,0)))</f>
        <v>Gold</v>
      </c>
      <c r="C28" s="242" t="str">
        <f ca="1">IF(LEN(A28)=0,"",INDEX('Smelter Look-up'!$C:$C,MATCH($A28,'Smelter Look-up'!$E:$E,0)))</f>
        <v>Shandong Zhaojin Gold &amp; Silver Refinery Co., Ltd.</v>
      </c>
      <c r="D28" s="236"/>
      <c r="E28" s="236" t="str">
        <f ca="1">IF(ISERROR($V28),"",OFFSET('Smelter Look-up'!$D$4,$V28-4,0)&amp;"")</f>
        <v>CHINA</v>
      </c>
      <c r="F28" s="236" t="str">
        <f ca="1">IF(ISERROR($V28),"",OFFSET('Smelter Look-up'!$E$4,$V28-4,0))</f>
        <v>CID001622</v>
      </c>
      <c r="G28" s="236" t="str">
        <f ca="1">IF(C28=$X$4,"Enter smelter details", IF(ISERROR($V28),"",OFFSET('Smelter Look-up'!$F$4,$V28-4,0)))</f>
        <v>RMI</v>
      </c>
      <c r="H28" s="237">
        <f ca="1">IF(ISERROR($V28),"",OFFSET('Smelter Look-up'!$G$4,$V28-4,0))</f>
        <v>0</v>
      </c>
      <c r="I28" s="238" t="str">
        <f ca="1">IF(ISERROR($V28),"",OFFSET('Smelter Look-up'!$H$4,$V28-4,0))</f>
        <v>Zhaoyuan</v>
      </c>
      <c r="J28" s="238" t="str">
        <f ca="1">IF(ISERROR($V28),"",OFFSET('Smelter Look-up'!$I$4,$V28-4,0))</f>
        <v>Shandong</v>
      </c>
      <c r="K28" s="240"/>
      <c r="L28" s="240"/>
      <c r="M28" s="240"/>
      <c r="N28" s="240"/>
      <c r="O28" s="240"/>
      <c r="P28" s="239"/>
      <c r="Q28" s="241" t="s">
        <v>15437</v>
      </c>
      <c r="R28" s="236" t="str">
        <f ca="1">IF(ISERROR($V28),"",OFFSET('Smelter Look-up'!$C$4,$V28-4,0)&amp;"")</f>
        <v>Shandong Zhaojin Gold &amp; Silver Refinery Co., Ltd.</v>
      </c>
      <c r="S28" s="250" t="str">
        <f t="shared" ca="1" si="0"/>
        <v>CN</v>
      </c>
      <c r="T28" s="250" t="str">
        <f ca="1">IF(B28="","",IF(ISERROR(MATCH($J28,SorP!$B$1:$B$6230,0)),"",INDIRECT("'SorP'!$A$"&amp;MATCH($J28,SorP!$B$1:$B$6230,0))))</f>
        <v>CN-37</v>
      </c>
      <c r="U28" s="280"/>
      <c r="V28" s="281">
        <f ca="1">IF(C28="",NA(),MATCH($B28&amp;$C28,'Smelter Look-up'!$J:$J,0))</f>
        <v>212</v>
      </c>
      <c r="W28" s="282"/>
      <c r="X28" s="282">
        <f t="shared" ca="1" si="1"/>
        <v>0</v>
      </c>
      <c r="Y28" s="282"/>
      <c r="Z28" s="282"/>
      <c r="AB28" s="284" t="str">
        <f t="shared" ca="1" si="2"/>
        <v>GoldShandong Zhaojin Gold &amp; Silver Refinery Co., Ltd.</v>
      </c>
    </row>
    <row r="29" spans="1:28" s="283" customFormat="1" ht="25.5">
      <c r="A29" s="235" t="s">
        <v>771</v>
      </c>
      <c r="B29" s="236" t="str">
        <f ca="1">IF(LEN(A29)=0,"",INDEX('Smelter Look-up'!$A:$A,MATCH($A29,'Smelter Look-up'!$E:$E,0)))</f>
        <v>Gold</v>
      </c>
      <c r="C29" s="242" t="str">
        <f ca="1">IF(LEN(A29)=0,"",INDEX('Smelter Look-up'!$C:$C,MATCH($A29,'Smelter Look-up'!$E:$E,0)))</f>
        <v>Dowa</v>
      </c>
      <c r="D29" s="236"/>
      <c r="E29" s="236" t="str">
        <f ca="1">IF(ISERROR($V29),"",OFFSET('Smelter Look-up'!$D$4,$V29-4,0)&amp;"")</f>
        <v>JAPAN</v>
      </c>
      <c r="F29" s="236" t="str">
        <f ca="1">IF(ISERROR($V29),"",OFFSET('Smelter Look-up'!$E$4,$V29-4,0))</f>
        <v>CID000401</v>
      </c>
      <c r="G29" s="236" t="str">
        <f ca="1">IF(C29=$X$4,"Enter smelter details", IF(ISERROR($V29),"",OFFSET('Smelter Look-up'!$F$4,$V29-4,0)))</f>
        <v>RMI</v>
      </c>
      <c r="H29" s="237">
        <f ca="1">IF(ISERROR($V29),"",OFFSET('Smelter Look-up'!$G$4,$V29-4,0))</f>
        <v>0</v>
      </c>
      <c r="I29" s="238" t="str">
        <f ca="1">IF(ISERROR($V29),"",OFFSET('Smelter Look-up'!$H$4,$V29-4,0))</f>
        <v>Kosaka</v>
      </c>
      <c r="J29" s="238" t="str">
        <f ca="1">IF(ISERROR($V29),"",OFFSET('Smelter Look-up'!$I$4,$V29-4,0))</f>
        <v>Akita</v>
      </c>
      <c r="K29" s="240"/>
      <c r="L29" s="240"/>
      <c r="M29" s="240"/>
      <c r="N29" s="240"/>
      <c r="O29" s="240"/>
      <c r="P29" s="239"/>
      <c r="Q29" s="241" t="s">
        <v>15437</v>
      </c>
      <c r="R29" s="236" t="str">
        <f ca="1">IF(ISERROR($V29),"",OFFSET('Smelter Look-up'!$C$4,$V29-4,0)&amp;"")</f>
        <v>Dowa</v>
      </c>
      <c r="S29" s="250" t="str">
        <f t="shared" ca="1" si="0"/>
        <v>JP</v>
      </c>
      <c r="T29" s="250" t="str">
        <f ca="1">IF(B29="","",IF(ISERROR(MATCH($J29,SorP!$B$1:$B$6230,0)),"",INDIRECT("'SorP'!$A$"&amp;MATCH($J29,SorP!$B$1:$B$6230,0))))</f>
        <v>JP-05</v>
      </c>
      <c r="U29" s="280"/>
      <c r="V29" s="281">
        <f ca="1">IF(C29="",NA(),MATCH($B29&amp;$C29,'Smelter Look-up'!$J:$J,0))</f>
        <v>57</v>
      </c>
      <c r="W29" s="282"/>
      <c r="X29" s="282">
        <f t="shared" ca="1" si="1"/>
        <v>0</v>
      </c>
      <c r="Y29" s="282"/>
      <c r="Z29" s="282"/>
      <c r="AB29" s="284" t="str">
        <f t="shared" ca="1" si="2"/>
        <v>GoldDowa</v>
      </c>
    </row>
    <row r="30" spans="1:28" s="283" customFormat="1" ht="63.75">
      <c r="A30" s="235" t="s">
        <v>794</v>
      </c>
      <c r="B30" s="236" t="str">
        <f ca="1">IF(LEN(A30)=0,"",INDEX('Smelter Look-up'!$A:$A,MATCH($A30,'Smelter Look-up'!$E:$E,0)))</f>
        <v>Gold</v>
      </c>
      <c r="C30" s="242" t="str">
        <f ca="1">IF(LEN(A30)=0,"",INDEX('Smelter Look-up'!$C:$C,MATCH($A30,'Smelter Look-up'!$E:$E,0)))</f>
        <v>Kojima Chemicals Co., Ltd.</v>
      </c>
      <c r="D30" s="236"/>
      <c r="E30" s="236" t="str">
        <f ca="1">IF(ISERROR($V30),"",OFFSET('Smelter Look-up'!$D$4,$V30-4,0)&amp;"")</f>
        <v>JAPAN</v>
      </c>
      <c r="F30" s="236" t="str">
        <f ca="1">IF(ISERROR($V30),"",OFFSET('Smelter Look-up'!$E$4,$V30-4,0))</f>
        <v>CID000981</v>
      </c>
      <c r="G30" s="236" t="str">
        <f ca="1">IF(C30=$X$4,"Enter smelter details", IF(ISERROR($V30),"",OFFSET('Smelter Look-up'!$F$4,$V30-4,0)))</f>
        <v>RMI</v>
      </c>
      <c r="H30" s="237">
        <f ca="1">IF(ISERROR($V30),"",OFFSET('Smelter Look-up'!$G$4,$V30-4,0))</f>
        <v>0</v>
      </c>
      <c r="I30" s="238" t="str">
        <f ca="1">IF(ISERROR($V30),"",OFFSET('Smelter Look-up'!$H$4,$V30-4,0))</f>
        <v>Sayama</v>
      </c>
      <c r="J30" s="238" t="str">
        <f ca="1">IF(ISERROR($V30),"",OFFSET('Smelter Look-up'!$I$4,$V30-4,0))</f>
        <v>Saitama</v>
      </c>
      <c r="K30" s="240"/>
      <c r="L30" s="240"/>
      <c r="M30" s="240"/>
      <c r="N30" s="240"/>
      <c r="O30" s="240"/>
      <c r="P30" s="239"/>
      <c r="Q30" s="241" t="s">
        <v>15437</v>
      </c>
      <c r="R30" s="236" t="str">
        <f ca="1">IF(ISERROR($V30),"",OFFSET('Smelter Look-up'!$C$4,$V30-4,0)&amp;"")</f>
        <v>Kojima Chemicals Co., Ltd.</v>
      </c>
      <c r="S30" s="250" t="str">
        <f t="shared" ca="1" si="0"/>
        <v>JP</v>
      </c>
      <c r="T30" s="250" t="str">
        <f ca="1">IF(B30="","",IF(ISERROR(MATCH($J30,SorP!$B$1:$B$6230,0)),"",INDIRECT("'SorP'!$A$"&amp;MATCH($J30,SorP!$B$1:$B$6230,0))))</f>
        <v>JP-11</v>
      </c>
      <c r="U30" s="280"/>
      <c r="V30" s="281">
        <f ca="1">IF(C30="",NA(),MATCH($B30&amp;$C30,'Smelter Look-up'!$J:$J,0))</f>
        <v>116</v>
      </c>
      <c r="W30" s="282"/>
      <c r="X30" s="282">
        <f t="shared" ca="1" si="1"/>
        <v>0</v>
      </c>
      <c r="Y30" s="282"/>
      <c r="Z30" s="282"/>
      <c r="AB30" s="284" t="str">
        <f t="shared" ca="1" si="2"/>
        <v>GoldKojima Chemicals Co., Ltd.</v>
      </c>
    </row>
    <row r="31" spans="1:28" s="283" customFormat="1" ht="63.75">
      <c r="A31" s="235" t="s">
        <v>787</v>
      </c>
      <c r="B31" s="236" t="str">
        <f ca="1">IF(LEN(A31)=0,"",INDEX('Smelter Look-up'!$A:$A,MATCH($A31,'Smelter Look-up'!$E:$E,0)))</f>
        <v>Gold</v>
      </c>
      <c r="C31" s="242" t="str">
        <f ca="1">IF(LEN(A31)=0,"",INDEX('Smelter Look-up'!$C:$C,MATCH($A31,'Smelter Look-up'!$E:$E,0)))</f>
        <v>Asahi Refining Canada Ltd.</v>
      </c>
      <c r="D31" s="236"/>
      <c r="E31" s="236" t="str">
        <f ca="1">IF(ISERROR($V31),"",OFFSET('Smelter Look-up'!$D$4,$V31-4,0)&amp;"")</f>
        <v>CANADA</v>
      </c>
      <c r="F31" s="236" t="str">
        <f ca="1">IF(ISERROR($V31),"",OFFSET('Smelter Look-up'!$E$4,$V31-4,0))</f>
        <v>CID000924</v>
      </c>
      <c r="G31" s="236" t="str">
        <f ca="1">IF(C31=$X$4,"Enter smelter details", IF(ISERROR($V31),"",OFFSET('Smelter Look-up'!$F$4,$V31-4,0)))</f>
        <v>RMI</v>
      </c>
      <c r="H31" s="237">
        <f ca="1">IF(ISERROR($V31),"",OFFSET('Smelter Look-up'!$G$4,$V31-4,0))</f>
        <v>0</v>
      </c>
      <c r="I31" s="238" t="str">
        <f ca="1">IF(ISERROR($V31),"",OFFSET('Smelter Look-up'!$H$4,$V31-4,0))</f>
        <v>Brampton</v>
      </c>
      <c r="J31" s="238" t="str">
        <f ca="1">IF(ISERROR($V31),"",OFFSET('Smelter Look-up'!$I$4,$V31-4,0))</f>
        <v>Ontario</v>
      </c>
      <c r="K31" s="240"/>
      <c r="L31" s="240"/>
      <c r="M31" s="240"/>
      <c r="N31" s="240"/>
      <c r="O31" s="240"/>
      <c r="P31" s="239"/>
      <c r="Q31" s="241" t="s">
        <v>15437</v>
      </c>
      <c r="R31" s="236" t="str">
        <f ca="1">IF(ISERROR($V31),"",OFFSET('Smelter Look-up'!$C$4,$V31-4,0)&amp;"")</f>
        <v>Asahi Refining Canada Ltd.</v>
      </c>
      <c r="S31" s="250" t="str">
        <f t="shared" ca="1" si="0"/>
        <v>CA</v>
      </c>
      <c r="T31" s="250" t="str">
        <f ca="1">IF(B31="","",IF(ISERROR(MATCH($J31,SorP!$B$1:$B$6230,0)),"",INDIRECT("'SorP'!$A$"&amp;MATCH($J31,SorP!$B$1:$B$6230,0))))</f>
        <v>CA-ON</v>
      </c>
      <c r="U31" s="280"/>
      <c r="V31" s="281">
        <f ca="1">IF(C31="",NA(),MATCH($B31&amp;$C31,'Smelter Look-up'!$J:$J,0))</f>
        <v>23</v>
      </c>
      <c r="W31" s="282"/>
      <c r="X31" s="282">
        <f t="shared" ca="1" si="1"/>
        <v>0</v>
      </c>
      <c r="Y31" s="282"/>
      <c r="Z31" s="282"/>
      <c r="AB31" s="284" t="str">
        <f t="shared" ca="1" si="2"/>
        <v>GoldAsahi Refining Canada Ltd.</v>
      </c>
    </row>
    <row r="32" spans="1:28" s="283" customFormat="1" ht="38.25">
      <c r="A32" s="235" t="s">
        <v>841</v>
      </c>
      <c r="B32" s="236" t="str">
        <f ca="1">IF(LEN(A32)=0,"",INDEX('Smelter Look-up'!$A:$A,MATCH($A32,'Smelter Look-up'!$E:$E,0)))</f>
        <v>Gold</v>
      </c>
      <c r="C32" s="242" t="str">
        <f ca="1">IF(LEN(A32)=0,"",INDEX('Smelter Look-up'!$C:$C,MATCH($A32,'Smelter Look-up'!$E:$E,0)))</f>
        <v>Valcambi S.A.</v>
      </c>
      <c r="D32" s="236"/>
      <c r="E32" s="236" t="str">
        <f ca="1">IF(ISERROR($V32),"",OFFSET('Smelter Look-up'!$D$4,$V32-4,0)&amp;"")</f>
        <v>SWITZERLAND</v>
      </c>
      <c r="F32" s="236" t="str">
        <f ca="1">IF(ISERROR($V32),"",OFFSET('Smelter Look-up'!$E$4,$V32-4,0))</f>
        <v>CID002003</v>
      </c>
      <c r="G32" s="236" t="str">
        <f ca="1">IF(C32=$X$4,"Enter smelter details", IF(ISERROR($V32),"",OFFSET('Smelter Look-up'!$F$4,$V32-4,0)))</f>
        <v>RMI</v>
      </c>
      <c r="H32" s="237">
        <f ca="1">IF(ISERROR($V32),"",OFFSET('Smelter Look-up'!$G$4,$V32-4,0))</f>
        <v>0</v>
      </c>
      <c r="I32" s="238" t="str">
        <f ca="1">IF(ISERROR($V32),"",OFFSET('Smelter Look-up'!$H$4,$V32-4,0))</f>
        <v>Balerna</v>
      </c>
      <c r="J32" s="238" t="str">
        <f ca="1">IF(ISERROR($V32),"",OFFSET('Smelter Look-up'!$I$4,$V32-4,0))</f>
        <v>Ticino</v>
      </c>
      <c r="K32" s="240"/>
      <c r="L32" s="240"/>
      <c r="M32" s="240"/>
      <c r="N32" s="240"/>
      <c r="O32" s="240"/>
      <c r="P32" s="239"/>
      <c r="Q32" s="241" t="s">
        <v>15437</v>
      </c>
      <c r="R32" s="236" t="str">
        <f ca="1">IF(ISERROR($V32),"",OFFSET('Smelter Look-up'!$C$4,$V32-4,0)&amp;"")</f>
        <v>Valcambi S.A.</v>
      </c>
      <c r="S32" s="250" t="str">
        <f t="shared" ca="1" si="0"/>
        <v>CH</v>
      </c>
      <c r="T32" s="250" t="str">
        <f ca="1">IF(B32="","",IF(ISERROR(MATCH($J32,SorP!$B$1:$B$6230,0)),"",INDIRECT("'SorP'!$A$"&amp;MATCH($J32,SorP!$B$1:$B$6230,0))))</f>
        <v>CH-TI</v>
      </c>
      <c r="U32" s="280"/>
      <c r="V32" s="281">
        <f ca="1">IF(C32="",NA(),MATCH($B32&amp;$C32,'Smelter Look-up'!$J:$J,0))</f>
        <v>257</v>
      </c>
      <c r="W32" s="282"/>
      <c r="X32" s="282">
        <f t="shared" ca="1" si="1"/>
        <v>0</v>
      </c>
      <c r="Y32" s="282"/>
      <c r="Z32" s="282"/>
      <c r="AB32" s="284" t="str">
        <f t="shared" ca="1" si="2"/>
        <v>GoldValcambi S.A.</v>
      </c>
    </row>
    <row r="33" spans="1:28" s="283" customFormat="1" ht="63.75">
      <c r="A33" s="235" t="s">
        <v>786</v>
      </c>
      <c r="B33" s="236" t="str">
        <f ca="1">IF(LEN(A33)=0,"",INDEX('Smelter Look-up'!$A:$A,MATCH($A33,'Smelter Look-up'!$E:$E,0)))</f>
        <v>Gold</v>
      </c>
      <c r="C33" s="242" t="str">
        <f ca="1">IF(LEN(A33)=0,"",INDEX('Smelter Look-up'!$C:$C,MATCH($A33,'Smelter Look-up'!$E:$E,0)))</f>
        <v>Asahi Refining USA Inc.</v>
      </c>
      <c r="D33" s="236"/>
      <c r="E33" s="236" t="str">
        <f ca="1">IF(ISERROR($V33),"",OFFSET('Smelter Look-up'!$D$4,$V33-4,0)&amp;"")</f>
        <v>UNITED STATES OF AMERICA</v>
      </c>
      <c r="F33" s="236" t="str">
        <f ca="1">IF(ISERROR($V33),"",OFFSET('Smelter Look-up'!$E$4,$V33-4,0))</f>
        <v>CID000920</v>
      </c>
      <c r="G33" s="236" t="str">
        <f ca="1">IF(C33=$X$4,"Enter smelter details", IF(ISERROR($V33),"",OFFSET('Smelter Look-up'!$F$4,$V33-4,0)))</f>
        <v>RMI</v>
      </c>
      <c r="H33" s="237">
        <f ca="1">IF(ISERROR($V33),"",OFFSET('Smelter Look-up'!$G$4,$V33-4,0))</f>
        <v>0</v>
      </c>
      <c r="I33" s="238" t="str">
        <f ca="1">IF(ISERROR($V33),"",OFFSET('Smelter Look-up'!$H$4,$V33-4,0))</f>
        <v>Salt Lake City</v>
      </c>
      <c r="J33" s="238" t="str">
        <f ca="1">IF(ISERROR($V33),"",OFFSET('Smelter Look-up'!$I$4,$V33-4,0))</f>
        <v>Utah</v>
      </c>
      <c r="K33" s="240"/>
      <c r="L33" s="240"/>
      <c r="M33" s="240"/>
      <c r="N33" s="240"/>
      <c r="O33" s="240"/>
      <c r="P33" s="239"/>
      <c r="Q33" s="241" t="s">
        <v>15437</v>
      </c>
      <c r="R33" s="236" t="str">
        <f ca="1">IF(ISERROR($V33),"",OFFSET('Smelter Look-up'!$C$4,$V33-4,0)&amp;"")</f>
        <v>Asahi Refining USA Inc.</v>
      </c>
      <c r="S33" s="250" t="str">
        <f t="shared" ca="1" si="0"/>
        <v>US</v>
      </c>
      <c r="T33" s="250" t="str">
        <f ca="1">IF(B33="","",IF(ISERROR(MATCH($J33,SorP!$B$1:$B$6230,0)),"",INDIRECT("'SorP'!$A$"&amp;MATCH($J33,SorP!$B$1:$B$6230,0))))</f>
        <v>US-UT</v>
      </c>
      <c r="U33" s="280"/>
      <c r="V33" s="281">
        <f ca="1">IF(C33="",NA(),MATCH($B33&amp;$C33,'Smelter Look-up'!$J:$J,0))</f>
        <v>24</v>
      </c>
      <c r="W33" s="282"/>
      <c r="X33" s="282">
        <f t="shared" ca="1" si="1"/>
        <v>0</v>
      </c>
      <c r="Y33" s="282"/>
      <c r="Z33" s="282"/>
      <c r="AB33" s="284" t="str">
        <f t="shared" ca="1" si="2"/>
        <v>GoldAsahi Refining USA Inc.</v>
      </c>
    </row>
    <row r="34" spans="1:28" s="283" customFormat="1" ht="102">
      <c r="A34" s="235" t="s">
        <v>834</v>
      </c>
      <c r="B34" s="236" t="str">
        <f ca="1">IF(LEN(A34)=0,"",INDEX('Smelter Look-up'!$A:$A,MATCH($A34,'Smelter Look-up'!$E:$E,0)))</f>
        <v>Gold</v>
      </c>
      <c r="C34" s="242" t="str">
        <f ca="1">IF(LEN(A34)=0,"",INDEX('Smelter Look-up'!$C:$C,MATCH($A34,'Smelter Look-up'!$E:$E,0)))</f>
        <v>The Refinery of Shandong Gold Mining Co., Ltd.</v>
      </c>
      <c r="D34" s="236"/>
      <c r="E34" s="236" t="str">
        <f ca="1">IF(ISERROR($V34),"",OFFSET('Smelter Look-up'!$D$4,$V34-4,0)&amp;"")</f>
        <v>CHINA</v>
      </c>
      <c r="F34" s="236" t="str">
        <f ca="1">IF(ISERROR($V34),"",OFFSET('Smelter Look-up'!$E$4,$V34-4,0))</f>
        <v>CID001916</v>
      </c>
      <c r="G34" s="236" t="str">
        <f ca="1">IF(C34=$X$4,"Enter smelter details", IF(ISERROR($V34),"",OFFSET('Smelter Look-up'!$F$4,$V34-4,0)))</f>
        <v>RMI</v>
      </c>
      <c r="H34" s="237">
        <f ca="1">IF(ISERROR($V34),"",OFFSET('Smelter Look-up'!$G$4,$V34-4,0))</f>
        <v>0</v>
      </c>
      <c r="I34" s="238" t="str">
        <f ca="1">IF(ISERROR($V34),"",OFFSET('Smelter Look-up'!$H$4,$V34-4,0))</f>
        <v>Laizhou</v>
      </c>
      <c r="J34" s="238" t="str">
        <f ca="1">IF(ISERROR($V34),"",OFFSET('Smelter Look-up'!$I$4,$V34-4,0))</f>
        <v>Shandong</v>
      </c>
      <c r="K34" s="240"/>
      <c r="L34" s="240"/>
      <c r="M34" s="240"/>
      <c r="N34" s="240"/>
      <c r="O34" s="240"/>
      <c r="P34" s="239"/>
      <c r="Q34" s="241" t="s">
        <v>15437</v>
      </c>
      <c r="R34" s="236" t="str">
        <f ca="1">IF(ISERROR($V34),"",OFFSET('Smelter Look-up'!$C$4,$V34-4,0)&amp;"")</f>
        <v>The Refinery of Shandong Gold Mining Co., Ltd.</v>
      </c>
      <c r="S34" s="250" t="str">
        <f t="shared" ca="1" si="0"/>
        <v>CN</v>
      </c>
      <c r="T34" s="250" t="str">
        <f ca="1">IF(B34="","",IF(ISERROR(MATCH($J34,SorP!$B$1:$B$6230,0)),"",INDIRECT("'SorP'!$A$"&amp;MATCH($J34,SorP!$B$1:$B$6230,0))))</f>
        <v>CN-37</v>
      </c>
      <c r="U34" s="280"/>
      <c r="V34" s="281">
        <f ca="1">IF(C34="",NA(),MATCH($B34&amp;$C34,'Smelter Look-up'!$J:$J,0))</f>
        <v>243</v>
      </c>
      <c r="W34" s="282"/>
      <c r="X34" s="282">
        <f t="shared" ca="1" si="1"/>
        <v>0</v>
      </c>
      <c r="Y34" s="282"/>
      <c r="Z34" s="282"/>
      <c r="AB34" s="284" t="str">
        <f t="shared" ca="1" si="2"/>
        <v>GoldThe Refinery of Shandong Gold Mining Co., Ltd.</v>
      </c>
    </row>
    <row r="35" spans="1:28" s="283" customFormat="1" ht="76.5">
      <c r="A35" s="235" t="s">
        <v>840</v>
      </c>
      <c r="B35" s="236" t="str">
        <f ca="1">IF(LEN(A35)=0,"",INDEX('Smelter Look-up'!$A:$A,MATCH($A35,'Smelter Look-up'!$E:$E,0)))</f>
        <v>Gold</v>
      </c>
      <c r="C35" s="242" t="str">
        <f ca="1">IF(LEN(A35)=0,"",INDEX('Smelter Look-up'!$C:$C,MATCH($A35,'Smelter Look-up'!$E:$E,0)))</f>
        <v>United Precious Metal Refining, Inc.</v>
      </c>
      <c r="D35" s="236"/>
      <c r="E35" s="236" t="str">
        <f ca="1">IF(ISERROR($V35),"",OFFSET('Smelter Look-up'!$D$4,$V35-4,0)&amp;"")</f>
        <v>UNITED STATES OF AMERICA</v>
      </c>
      <c r="F35" s="236" t="str">
        <f ca="1">IF(ISERROR($V35),"",OFFSET('Smelter Look-up'!$E$4,$V35-4,0))</f>
        <v>CID001993</v>
      </c>
      <c r="G35" s="236" t="str">
        <f ca="1">IF(C35=$X$4,"Enter smelter details", IF(ISERROR($V35),"",OFFSET('Smelter Look-up'!$F$4,$V35-4,0)))</f>
        <v>RMI</v>
      </c>
      <c r="H35" s="237">
        <f ca="1">IF(ISERROR($V35),"",OFFSET('Smelter Look-up'!$G$4,$V35-4,0))</f>
        <v>0</v>
      </c>
      <c r="I35" s="238" t="str">
        <f ca="1">IF(ISERROR($V35),"",OFFSET('Smelter Look-up'!$H$4,$V35-4,0))</f>
        <v>Alden</v>
      </c>
      <c r="J35" s="238" t="str">
        <f ca="1">IF(ISERROR($V35),"",OFFSET('Smelter Look-up'!$I$4,$V35-4,0))</f>
        <v>New York</v>
      </c>
      <c r="K35" s="240"/>
      <c r="L35" s="240"/>
      <c r="M35" s="240"/>
      <c r="N35" s="240"/>
      <c r="O35" s="240"/>
      <c r="P35" s="239"/>
      <c r="Q35" s="241" t="s">
        <v>15437</v>
      </c>
      <c r="R35" s="236" t="str">
        <f ca="1">IF(ISERROR($V35),"",OFFSET('Smelter Look-up'!$C$4,$V35-4,0)&amp;"")</f>
        <v>United Precious Metal Refining, Inc.</v>
      </c>
      <c r="S35" s="250" t="str">
        <f t="shared" ca="1" si="0"/>
        <v>US</v>
      </c>
      <c r="T35" s="250" t="str">
        <f ca="1">IF(B35="","",IF(ISERROR(MATCH($J35,SorP!$B$1:$B$6230,0)),"",INDIRECT("'SorP'!$A$"&amp;MATCH($J35,SorP!$B$1:$B$6230,0))))</f>
        <v>US-NY</v>
      </c>
      <c r="U35" s="280"/>
      <c r="V35" s="281">
        <f ca="1">IF(C35="",NA(),MATCH($B35&amp;$C35,'Smelter Look-up'!$J:$J,0))</f>
        <v>255</v>
      </c>
      <c r="W35" s="282"/>
      <c r="X35" s="282">
        <f t="shared" ca="1" si="1"/>
        <v>0</v>
      </c>
      <c r="Y35" s="282"/>
      <c r="Z35" s="282"/>
      <c r="AB35" s="284" t="str">
        <f t="shared" ca="1" si="2"/>
        <v>GoldUnited Precious Metal Refining, Inc.</v>
      </c>
    </row>
    <row r="36" spans="1:28" s="283" customFormat="1" ht="89.25">
      <c r="A36" s="235" t="s">
        <v>877</v>
      </c>
      <c r="B36" s="236" t="str">
        <f ca="1">IF(LEN(A36)=0,"",INDEX('Smelter Look-up'!$A:$A,MATCH($A36,'Smelter Look-up'!$E:$E,0)))</f>
        <v>Tin</v>
      </c>
      <c r="C36" s="242" t="str">
        <f ca="1">IF(LEN(A36)=0,"",INDEX('Smelter Look-up'!$C:$C,MATCH($A36,'Smelter Look-up'!$E:$E,0)))</f>
        <v>Gejiu Non-Ferrous Metal Processing Co., Ltd.</v>
      </c>
      <c r="D36" s="236"/>
      <c r="E36" s="236" t="str">
        <f ca="1">IF(ISERROR($V36),"",OFFSET('Smelter Look-up'!$D$4,$V36-4,0)&amp;"")</f>
        <v>CHINA</v>
      </c>
      <c r="F36" s="236" t="str">
        <f ca="1">IF(ISERROR($V36),"",OFFSET('Smelter Look-up'!$E$4,$V36-4,0))</f>
        <v>CID000538</v>
      </c>
      <c r="G36" s="236" t="str">
        <f ca="1">IF(C36=$X$4,"Enter smelter details", IF(ISERROR($V36),"",OFFSET('Smelter Look-up'!$F$4,$V36-4,0)))</f>
        <v>RMI</v>
      </c>
      <c r="H36" s="237">
        <f ca="1">IF(ISERROR($V36),"",OFFSET('Smelter Look-up'!$G$4,$V36-4,0))</f>
        <v>0</v>
      </c>
      <c r="I36" s="238" t="str">
        <f ca="1">IF(ISERROR($V36),"",OFFSET('Smelter Look-up'!$H$4,$V36-4,0))</f>
        <v>Gejiu</v>
      </c>
      <c r="J36" s="238" t="str">
        <f ca="1">IF(ISERROR($V36),"",OFFSET('Smelter Look-up'!$I$4,$V36-4,0))</f>
        <v>Yunnan</v>
      </c>
      <c r="K36" s="240"/>
      <c r="L36" s="240"/>
      <c r="M36" s="240"/>
      <c r="N36" s="240"/>
      <c r="O36" s="240"/>
      <c r="P36" s="239"/>
      <c r="Q36" s="241" t="s">
        <v>15437</v>
      </c>
      <c r="R36" s="236" t="str">
        <f ca="1">IF(ISERROR($V36),"",OFFSET('Smelter Look-up'!$C$4,$V36-4,0)&amp;"")</f>
        <v>Gejiu Non-Ferrous Metal Processing Co., Ltd.</v>
      </c>
      <c r="S36" s="250" t="str">
        <f t="shared" ca="1" si="0"/>
        <v>CN</v>
      </c>
      <c r="T36" s="250" t="str">
        <f ca="1">IF(B36="","",IF(ISERROR(MATCH($J36,SorP!$B$1:$B$6230,0)),"",INDIRECT("'SorP'!$A$"&amp;MATCH($J36,SorP!$B$1:$B$6230,0))))</f>
        <v>CN-53</v>
      </c>
      <c r="U36" s="280"/>
      <c r="V36" s="281">
        <f ca="1">IF(C36="",NA(),MATCH($B36&amp;$C36,'Smelter Look-up'!$J:$J,0))</f>
        <v>392</v>
      </c>
      <c r="W36" s="282"/>
      <c r="X36" s="282">
        <f t="shared" ca="1" si="1"/>
        <v>0</v>
      </c>
      <c r="Y36" s="282"/>
      <c r="Z36" s="282"/>
      <c r="AB36" s="284" t="str">
        <f t="shared" ca="1" si="2"/>
        <v>TinGejiu Non-Ferrous Metal Processing Co., Ltd.</v>
      </c>
    </row>
    <row r="37" spans="1:28" s="283" customFormat="1" ht="25.5">
      <c r="A37" s="235" t="s">
        <v>908</v>
      </c>
      <c r="B37" s="236" t="str">
        <f ca="1">IF(LEN(A37)=0,"",INDEX('Smelter Look-up'!$A:$A,MATCH($A37,'Smelter Look-up'!$E:$E,0)))</f>
        <v>Tin</v>
      </c>
      <c r="C37" s="242" t="str">
        <f ca="1">IF(LEN(A37)=0,"",INDEX('Smelter Look-up'!$C:$C,MATCH($A37,'Smelter Look-up'!$E:$E,0)))</f>
        <v>Thaisarco</v>
      </c>
      <c r="D37" s="236"/>
      <c r="E37" s="236" t="str">
        <f ca="1">IF(ISERROR($V37),"",OFFSET('Smelter Look-up'!$D$4,$V37-4,0)&amp;"")</f>
        <v>THAILAND</v>
      </c>
      <c r="F37" s="236" t="str">
        <f ca="1">IF(ISERROR($V37),"",OFFSET('Smelter Look-up'!$E$4,$V37-4,0))</f>
        <v>CID001898</v>
      </c>
      <c r="G37" s="236" t="str">
        <f ca="1">IF(C37=$X$4,"Enter smelter details", IF(ISERROR($V37),"",OFFSET('Smelter Look-up'!$F$4,$V37-4,0)))</f>
        <v>RMI</v>
      </c>
      <c r="H37" s="237">
        <f ca="1">IF(ISERROR($V37),"",OFFSET('Smelter Look-up'!$G$4,$V37-4,0))</f>
        <v>0</v>
      </c>
      <c r="I37" s="238" t="str">
        <f ca="1">IF(ISERROR($V37),"",OFFSET('Smelter Look-up'!$H$4,$V37-4,0))</f>
        <v>Amphur Muang</v>
      </c>
      <c r="J37" s="238" t="str">
        <f ca="1">IF(ISERROR($V37),"",OFFSET('Smelter Look-up'!$I$4,$V37-4,0))</f>
        <v>Phuket</v>
      </c>
      <c r="K37" s="240"/>
      <c r="L37" s="240"/>
      <c r="M37" s="240"/>
      <c r="N37" s="240"/>
      <c r="O37" s="240"/>
      <c r="P37" s="239"/>
      <c r="Q37" s="241" t="s">
        <v>15437</v>
      </c>
      <c r="R37" s="236" t="str">
        <f ca="1">IF(ISERROR($V37),"",OFFSET('Smelter Look-up'!$C$4,$V37-4,0)&amp;"")</f>
        <v>Thaisarco</v>
      </c>
      <c r="S37" s="250" t="str">
        <f t="shared" ca="1" si="0"/>
        <v>TH</v>
      </c>
      <c r="T37" s="250" t="str">
        <f ca="1">IF(B37="","",IF(ISERROR(MATCH($J37,SorP!$B$1:$B$6230,0)),"",INDIRECT("'SorP'!$A$"&amp;MATCH($J37,SorP!$B$1:$B$6230,0))))</f>
        <v>TH-83</v>
      </c>
      <c r="U37" s="280"/>
      <c r="V37" s="281">
        <f ca="1">IF(C37="",NA(),MATCH($B37&amp;$C37,'Smelter Look-up'!$J:$J,0))</f>
        <v>483</v>
      </c>
      <c r="W37" s="282"/>
      <c r="X37" s="282">
        <f t="shared" ca="1" si="1"/>
        <v>0</v>
      </c>
      <c r="Y37" s="282"/>
      <c r="Z37" s="282"/>
      <c r="AB37" s="284" t="str">
        <f t="shared" ca="1" si="2"/>
        <v>TinThaisarco</v>
      </c>
    </row>
    <row r="38" spans="1:28" s="283" customFormat="1" ht="63.75">
      <c r="A38" s="235" t="s">
        <v>903</v>
      </c>
      <c r="B38" s="236" t="str">
        <f ca="1">IF(LEN(A38)=0,"",INDEX('Smelter Look-up'!$A:$A,MATCH($A38,'Smelter Look-up'!$E:$E,0)))</f>
        <v>Tin</v>
      </c>
      <c r="C38" s="242" t="str">
        <f ca="1">IF(LEN(A38)=0,"",INDEX('Smelter Look-up'!$C:$C,MATCH($A38,'Smelter Look-up'!$E:$E,0)))</f>
        <v>PT Timah (Persero) Tbk Mentok</v>
      </c>
      <c r="D38" s="236"/>
      <c r="E38" s="236" t="str">
        <f ca="1">IF(ISERROR($V38),"",OFFSET('Smelter Look-up'!$D$4,$V38-4,0)&amp;"")</f>
        <v>INDONESIA</v>
      </c>
      <c r="F38" s="236" t="str">
        <f ca="1">IF(ISERROR($V38),"",OFFSET('Smelter Look-up'!$E$4,$V38-4,0))</f>
        <v>CID001482</v>
      </c>
      <c r="G38" s="236" t="str">
        <f ca="1">IF(C38=$X$4,"Enter smelter details", IF(ISERROR($V38),"",OFFSET('Smelter Look-up'!$F$4,$V38-4,0)))</f>
        <v>RMI</v>
      </c>
      <c r="H38" s="237">
        <f ca="1">IF(ISERROR($V38),"",OFFSET('Smelter Look-up'!$G$4,$V38-4,0))</f>
        <v>0</v>
      </c>
      <c r="I38" s="238" t="str">
        <f ca="1">IF(ISERROR($V38),"",OFFSET('Smelter Look-up'!$H$4,$V38-4,0))</f>
        <v>Mentok</v>
      </c>
      <c r="J38" s="238" t="str">
        <f ca="1">IF(ISERROR($V38),"",OFFSET('Smelter Look-up'!$I$4,$V38-4,0))</f>
        <v>Kepulauan Bangka Belitung</v>
      </c>
      <c r="K38" s="240"/>
      <c r="L38" s="240"/>
      <c r="M38" s="240"/>
      <c r="N38" s="240"/>
      <c r="O38" s="240"/>
      <c r="P38" s="239"/>
      <c r="Q38" s="241" t="s">
        <v>15437</v>
      </c>
      <c r="R38" s="236" t="str">
        <f ca="1">IF(ISERROR($V38),"",OFFSET('Smelter Look-up'!$C$4,$V38-4,0)&amp;"")</f>
        <v>PT Timah (Persero) Tbk Mentok</v>
      </c>
      <c r="S38" s="250" t="str">
        <f t="shared" ca="1" si="0"/>
        <v>ID</v>
      </c>
      <c r="T38" s="250" t="str">
        <f ca="1">IF(B38="","",IF(ISERROR(MATCH($J38,SorP!$B$1:$B$6230,0)),"",INDIRECT("'SorP'!$A$"&amp;MATCH($J38,SorP!$B$1:$B$6230,0))))</f>
        <v>ID-BB</v>
      </c>
      <c r="U38" s="280"/>
      <c r="V38" s="281">
        <f ca="1">IF(C38="",NA(),MATCH($B38&amp;$C38,'Smelter Look-up'!$J:$J,0))</f>
        <v>470</v>
      </c>
      <c r="W38" s="282"/>
      <c r="X38" s="282">
        <f t="shared" ca="1" si="1"/>
        <v>0</v>
      </c>
      <c r="Y38" s="282"/>
      <c r="Z38" s="282"/>
      <c r="AB38" s="284" t="str">
        <f t="shared" ca="1" si="2"/>
        <v>TinPT Timah (Persero) Tbk Mentok</v>
      </c>
    </row>
    <row r="39" spans="1:28" s="283" customFormat="1" ht="51">
      <c r="A39" s="235" t="s">
        <v>891</v>
      </c>
      <c r="B39" s="236" t="str">
        <f ca="1">IF(LEN(A39)=0,"",INDEX('Smelter Look-up'!$A:$A,MATCH($A39,'Smelter Look-up'!$E:$E,0)))</f>
        <v>Tin</v>
      </c>
      <c r="C39" s="242" t="str">
        <f ca="1">IF(LEN(A39)=0,"",INDEX('Smelter Look-up'!$C:$C,MATCH($A39,'Smelter Look-up'!$E:$E,0)))</f>
        <v>PT Bangka Tin Industry</v>
      </c>
      <c r="D39" s="236"/>
      <c r="E39" s="236" t="str">
        <f ca="1">IF(ISERROR($V39),"",OFFSET('Smelter Look-up'!$D$4,$V39-4,0)&amp;"")</f>
        <v>INDONESIA</v>
      </c>
      <c r="F39" s="236" t="str">
        <f ca="1">IF(ISERROR($V39),"",OFFSET('Smelter Look-up'!$E$4,$V39-4,0))</f>
        <v>CID001419</v>
      </c>
      <c r="G39" s="236" t="str">
        <f ca="1">IF(C39=$X$4,"Enter smelter details", IF(ISERROR($V39),"",OFFSET('Smelter Look-up'!$F$4,$V39-4,0)))</f>
        <v>RMI</v>
      </c>
      <c r="H39" s="237">
        <f ca="1">IF(ISERROR($V39),"",OFFSET('Smelter Look-up'!$G$4,$V39-4,0))</f>
        <v>0</v>
      </c>
      <c r="I39" s="238" t="str">
        <f ca="1">IF(ISERROR($V39),"",OFFSET('Smelter Look-up'!$H$4,$V39-4,0))</f>
        <v>Sungailiat</v>
      </c>
      <c r="J39" s="238" t="str">
        <f ca="1">IF(ISERROR($V39),"",OFFSET('Smelter Look-up'!$I$4,$V39-4,0))</f>
        <v>Kepulauan Bangka Belitung</v>
      </c>
      <c r="K39" s="240"/>
      <c r="L39" s="240"/>
      <c r="M39" s="240"/>
      <c r="N39" s="240"/>
      <c r="O39" s="240"/>
      <c r="P39" s="239"/>
      <c r="Q39" s="241" t="s">
        <v>15437</v>
      </c>
      <c r="R39" s="236" t="str">
        <f ca="1">IF(ISERROR($V39),"",OFFSET('Smelter Look-up'!$C$4,$V39-4,0)&amp;"")</f>
        <v>PT Bangka Tin Industry</v>
      </c>
      <c r="S39" s="250" t="str">
        <f t="shared" ca="1" si="0"/>
        <v>ID</v>
      </c>
      <c r="T39" s="250" t="str">
        <f ca="1">IF(B39="","",IF(ISERROR(MATCH($J39,SorP!$B$1:$B$6230,0)),"",INDIRECT("'SorP'!$A$"&amp;MATCH($J39,SorP!$B$1:$B$6230,0))))</f>
        <v>ID-BB</v>
      </c>
      <c r="U39" s="280"/>
      <c r="V39" s="281">
        <f ca="1">IF(C39="",NA(),MATCH($B39&amp;$C39,'Smelter Look-up'!$J:$J,0))</f>
        <v>447</v>
      </c>
      <c r="W39" s="282"/>
      <c r="X39" s="282">
        <f t="shared" ca="1" si="1"/>
        <v>0</v>
      </c>
      <c r="Y39" s="282"/>
      <c r="Z39" s="282"/>
      <c r="AB39" s="284" t="str">
        <f t="shared" ca="1" si="2"/>
        <v>TinPT Bangka Tin Industry</v>
      </c>
    </row>
    <row r="40" spans="1:28" s="283" customFormat="1" ht="25.5">
      <c r="A40" s="235" t="s">
        <v>884</v>
      </c>
      <c r="B40" s="236" t="str">
        <f ca="1">IF(LEN(A40)=0,"",INDEX('Smelter Look-up'!$A:$A,MATCH($A40,'Smelter Look-up'!$E:$E,0)))</f>
        <v>Tin</v>
      </c>
      <c r="C40" s="242" t="str">
        <f ca="1">IF(LEN(A40)=0,"",INDEX('Smelter Look-up'!$C:$C,MATCH($A40,'Smelter Look-up'!$E:$E,0)))</f>
        <v>Minsur</v>
      </c>
      <c r="D40" s="236"/>
      <c r="E40" s="236" t="str">
        <f ca="1">IF(ISERROR($V40),"",OFFSET('Smelter Look-up'!$D$4,$V40-4,0)&amp;"")</f>
        <v>PERU</v>
      </c>
      <c r="F40" s="236" t="str">
        <f ca="1">IF(ISERROR($V40),"",OFFSET('Smelter Look-up'!$E$4,$V40-4,0))</f>
        <v>CID001182</v>
      </c>
      <c r="G40" s="236" t="str">
        <f ca="1">IF(C40=$X$4,"Enter smelter details", IF(ISERROR($V40),"",OFFSET('Smelter Look-up'!$F$4,$V40-4,0)))</f>
        <v>RMI</v>
      </c>
      <c r="H40" s="237">
        <f ca="1">IF(ISERROR($V40),"",OFFSET('Smelter Look-up'!$G$4,$V40-4,0))</f>
        <v>0</v>
      </c>
      <c r="I40" s="238" t="str">
        <f ca="1">IF(ISERROR($V40),"",OFFSET('Smelter Look-up'!$H$4,$V40-4,0))</f>
        <v>Paracas</v>
      </c>
      <c r="J40" s="238" t="str">
        <f ca="1">IF(ISERROR($V40),"",OFFSET('Smelter Look-up'!$I$4,$V40-4,0))</f>
        <v>Ika</v>
      </c>
      <c r="K40" s="240"/>
      <c r="L40" s="240"/>
      <c r="M40" s="240"/>
      <c r="N40" s="240"/>
      <c r="O40" s="240"/>
      <c r="P40" s="239"/>
      <c r="Q40" s="241" t="s">
        <v>15437</v>
      </c>
      <c r="R40" s="236" t="str">
        <f ca="1">IF(ISERROR($V40),"",OFFSET('Smelter Look-up'!$C$4,$V40-4,0)&amp;"")</f>
        <v>Minsur</v>
      </c>
      <c r="S40" s="250" t="str">
        <f t="shared" ca="1" si="0"/>
        <v>PE</v>
      </c>
      <c r="T40" s="250" t="str">
        <f ca="1">IF(B40="","",IF(ISERROR(MATCH($J40,SorP!$B$1:$B$6230,0)),"",INDIRECT("'SorP'!$A$"&amp;MATCH($J40,SorP!$B$1:$B$6230,0))))</f>
        <v>PE-ICA</v>
      </c>
      <c r="U40" s="280"/>
      <c r="V40" s="281">
        <f ca="1">IF(C40="",NA(),MATCH($B40&amp;$C40,'Smelter Look-up'!$J:$J,0))</f>
        <v>428</v>
      </c>
      <c r="W40" s="282"/>
      <c r="X40" s="282">
        <f t="shared" ca="1" si="1"/>
        <v>0</v>
      </c>
      <c r="Y40" s="282"/>
      <c r="Z40" s="282"/>
      <c r="AB40" s="284" t="str">
        <f t="shared" ca="1" si="2"/>
        <v>TinMinsur</v>
      </c>
    </row>
    <row r="41" spans="1:28" s="283" customFormat="1" ht="63.75">
      <c r="A41" s="235" t="s">
        <v>911</v>
      </c>
      <c r="B41" s="236" t="str">
        <f ca="1">IF(LEN(A41)=0,"",INDEX('Smelter Look-up'!$A:$A,MATCH($A41,'Smelter Look-up'!$E:$E,0)))</f>
        <v>Tin</v>
      </c>
      <c r="C41" s="242" t="str">
        <f ca="1">IF(LEN(A41)=0,"",INDEX('Smelter Look-up'!$C:$C,MATCH($A41,'Smelter Look-up'!$E:$E,0)))</f>
        <v>Yunnan Tin Company Limited</v>
      </c>
      <c r="D41" s="236"/>
      <c r="E41" s="236" t="str">
        <f ca="1">IF(ISERROR($V41),"",OFFSET('Smelter Look-up'!$D$4,$V41-4,0)&amp;"")</f>
        <v>CHINA</v>
      </c>
      <c r="F41" s="236" t="str">
        <f ca="1">IF(ISERROR($V41),"",OFFSET('Smelter Look-up'!$E$4,$V41-4,0))</f>
        <v>CID002180</v>
      </c>
      <c r="G41" s="236" t="str">
        <f ca="1">IF(C41=$X$4,"Enter smelter details", IF(ISERROR($V41),"",OFFSET('Smelter Look-up'!$F$4,$V41-4,0)))</f>
        <v>RMI</v>
      </c>
      <c r="H41" s="237">
        <f ca="1">IF(ISERROR($V41),"",OFFSET('Smelter Look-up'!$G$4,$V41-4,0))</f>
        <v>0</v>
      </c>
      <c r="I41" s="238" t="str">
        <f ca="1">IF(ISERROR($V41),"",OFFSET('Smelter Look-up'!$H$4,$V41-4,0))</f>
        <v>Gejiu</v>
      </c>
      <c r="J41" s="238" t="str">
        <f ca="1">IF(ISERROR($V41),"",OFFSET('Smelter Look-up'!$I$4,$V41-4,0))</f>
        <v>Yunnan</v>
      </c>
      <c r="K41" s="240"/>
      <c r="L41" s="240"/>
      <c r="M41" s="240"/>
      <c r="N41" s="240"/>
      <c r="O41" s="240"/>
      <c r="P41" s="239"/>
      <c r="Q41" s="241" t="s">
        <v>15437</v>
      </c>
      <c r="R41" s="236" t="str">
        <f ca="1">IF(ISERROR($V41),"",OFFSET('Smelter Look-up'!$C$4,$V41-4,0)&amp;"")</f>
        <v>Yunnan Tin Company Limited</v>
      </c>
      <c r="S41" s="250" t="str">
        <f t="shared" ca="1" si="0"/>
        <v>CN</v>
      </c>
      <c r="T41" s="250" t="str">
        <f ca="1">IF(B41="","",IF(ISERROR(MATCH($J41,SorP!$B$1:$B$6230,0)),"",INDIRECT("'SorP'!$A$"&amp;MATCH($J41,SorP!$B$1:$B$6230,0))))</f>
        <v>CN-53</v>
      </c>
      <c r="U41" s="280"/>
      <c r="V41" s="281">
        <f ca="1">IF(C41="",NA(),MATCH($B41&amp;$C41,'Smelter Look-up'!$J:$J,0))</f>
        <v>502</v>
      </c>
      <c r="W41" s="282"/>
      <c r="X41" s="282">
        <f t="shared" ca="1" si="1"/>
        <v>0</v>
      </c>
      <c r="Y41" s="282"/>
      <c r="Z41" s="282"/>
      <c r="AB41" s="284" t="str">
        <f t="shared" ca="1" si="2"/>
        <v>TinYunnan Tin Company Limited</v>
      </c>
    </row>
    <row r="42" spans="1:28" s="283" customFormat="1" ht="63.75">
      <c r="A42" s="235" t="s">
        <v>881</v>
      </c>
      <c r="B42" s="236" t="str">
        <f ca="1">IF(LEN(A42)=0,"",INDEX('Smelter Look-up'!$A:$A,MATCH($A42,'Smelter Look-up'!$E:$E,0)))</f>
        <v>Tin</v>
      </c>
      <c r="C42" s="242" t="str">
        <f ca="1">IF(LEN(A42)=0,"",INDEX('Smelter Look-up'!$C:$C,MATCH($A42,'Smelter Look-up'!$E:$E,0)))</f>
        <v>China Tin Group Co., Ltd.</v>
      </c>
      <c r="D42" s="236"/>
      <c r="E42" s="236" t="str">
        <f ca="1">IF(ISERROR($V42),"",OFFSET('Smelter Look-up'!$D$4,$V42-4,0)&amp;"")</f>
        <v>CHINA</v>
      </c>
      <c r="F42" s="236" t="str">
        <f ca="1">IF(ISERROR($V42),"",OFFSET('Smelter Look-up'!$E$4,$V42-4,0))</f>
        <v>CID001070</v>
      </c>
      <c r="G42" s="236" t="str">
        <f ca="1">IF(C42=$X$4,"Enter smelter details", IF(ISERROR($V42),"",OFFSET('Smelter Look-up'!$F$4,$V42-4,0)))</f>
        <v>RMI</v>
      </c>
      <c r="H42" s="237">
        <f ca="1">IF(ISERROR($V42),"",OFFSET('Smelter Look-up'!$G$4,$V42-4,0))</f>
        <v>0</v>
      </c>
      <c r="I42" s="238" t="str">
        <f ca="1">IF(ISERROR($V42),"",OFFSET('Smelter Look-up'!$H$4,$V42-4,0))</f>
        <v>Laibin</v>
      </c>
      <c r="J42" s="238" t="str">
        <f ca="1">IF(ISERROR($V42),"",OFFSET('Smelter Look-up'!$I$4,$V42-4,0))</f>
        <v>Guangxi</v>
      </c>
      <c r="K42" s="240"/>
      <c r="L42" s="240"/>
      <c r="M42" s="240"/>
      <c r="N42" s="240"/>
      <c r="O42" s="240"/>
      <c r="P42" s="239"/>
      <c r="Q42" s="241" t="s">
        <v>15437</v>
      </c>
      <c r="R42" s="236" t="str">
        <f ca="1">IF(ISERROR($V42),"",OFFSET('Smelter Look-up'!$C$4,$V42-4,0)&amp;"")</f>
        <v>China Tin Group Co., Ltd.</v>
      </c>
      <c r="S42" s="250" t="str">
        <f t="shared" ca="1" si="0"/>
        <v>CN</v>
      </c>
      <c r="T42" s="250" t="str">
        <f ca="1">IF(B42="","",IF(ISERROR(MATCH($J42,SorP!$B$1:$B$6230,0)),"",INDIRECT("'SorP'!$A$"&amp;MATCH($J42,SorP!$B$1:$B$6230,0))))</f>
        <v>CN-45</v>
      </c>
      <c r="U42" s="280"/>
      <c r="V42" s="281">
        <f ca="1">IF(C42="",NA(),MATCH($B42&amp;$C42,'Smelter Look-up'!$J:$J,0))</f>
        <v>362</v>
      </c>
      <c r="W42" s="282"/>
      <c r="X42" s="282">
        <f t="shared" ca="1" si="1"/>
        <v>0</v>
      </c>
      <c r="Y42" s="282"/>
      <c r="Z42" s="282"/>
      <c r="AB42" s="284" t="str">
        <f t="shared" ca="1" si="2"/>
        <v>TinChina Tin Group Co., Ltd.</v>
      </c>
    </row>
    <row r="43" spans="1:28" s="283" customFormat="1" ht="51">
      <c r="A43" s="235" t="s">
        <v>902</v>
      </c>
      <c r="B43" s="236" t="str">
        <f ca="1">IF(LEN(A43)=0,"",INDEX('Smelter Look-up'!$A:$A,MATCH($A43,'Smelter Look-up'!$E:$E,0)))</f>
        <v>Tin</v>
      </c>
      <c r="C43" s="242" t="str">
        <f ca="1">IF(LEN(A43)=0,"",INDEX('Smelter Look-up'!$C:$C,MATCH($A43,'Smelter Look-up'!$E:$E,0)))</f>
        <v>PT Stanindo Inti Perkasa</v>
      </c>
      <c r="D43" s="236"/>
      <c r="E43" s="236" t="str">
        <f ca="1">IF(ISERROR($V43),"",OFFSET('Smelter Look-up'!$D$4,$V43-4,0)&amp;"")</f>
        <v>INDONESIA</v>
      </c>
      <c r="F43" s="236" t="str">
        <f ca="1">IF(ISERROR($V43),"",OFFSET('Smelter Look-up'!$E$4,$V43-4,0))</f>
        <v>CID001468</v>
      </c>
      <c r="G43" s="236" t="str">
        <f ca="1">IF(C43=$X$4,"Enter smelter details", IF(ISERROR($V43),"",OFFSET('Smelter Look-up'!$F$4,$V43-4,0)))</f>
        <v>RMI</v>
      </c>
      <c r="H43" s="237">
        <f ca="1">IF(ISERROR($V43),"",OFFSET('Smelter Look-up'!$G$4,$V43-4,0))</f>
        <v>0</v>
      </c>
      <c r="I43" s="238" t="str">
        <f ca="1">IF(ISERROR($V43),"",OFFSET('Smelter Look-up'!$H$4,$V43-4,0))</f>
        <v>Pangkal Pinang</v>
      </c>
      <c r="J43" s="238" t="str">
        <f ca="1">IF(ISERROR($V43),"",OFFSET('Smelter Look-up'!$I$4,$V43-4,0))</f>
        <v>Kepulauan Bangka Belitung</v>
      </c>
      <c r="K43" s="240"/>
      <c r="L43" s="240"/>
      <c r="M43" s="240"/>
      <c r="N43" s="240"/>
      <c r="O43" s="240"/>
      <c r="P43" s="239"/>
      <c r="Q43" s="241" t="s">
        <v>15437</v>
      </c>
      <c r="R43" s="236" t="str">
        <f ca="1">IF(ISERROR($V43),"",OFFSET('Smelter Look-up'!$C$4,$V43-4,0)&amp;"")</f>
        <v>PT Stanindo Inti Perkasa</v>
      </c>
      <c r="S43" s="250" t="str">
        <f t="shared" ca="1" si="0"/>
        <v>ID</v>
      </c>
      <c r="T43" s="250" t="str">
        <f ca="1">IF(B43="","",IF(ISERROR(MATCH($J43,SorP!$B$1:$B$6230,0)),"",INDIRECT("'SorP'!$A$"&amp;MATCH($J43,SorP!$B$1:$B$6230,0))))</f>
        <v>ID-BB</v>
      </c>
      <c r="U43" s="280"/>
      <c r="V43" s="281">
        <f ca="1">IF(C43="",NA(),MATCH($B43&amp;$C43,'Smelter Look-up'!$J:$J,0))</f>
        <v>465</v>
      </c>
      <c r="W43" s="282"/>
      <c r="X43" s="282">
        <f t="shared" ca="1" si="1"/>
        <v>0</v>
      </c>
      <c r="Y43" s="282"/>
      <c r="Z43" s="282"/>
      <c r="AB43" s="284" t="str">
        <f t="shared" ca="1" si="2"/>
        <v>TinPT Stanindo Inti Perkasa</v>
      </c>
    </row>
    <row r="44" spans="1:28" s="283" customFormat="1" ht="76.5">
      <c r="A44" s="235" t="s">
        <v>882</v>
      </c>
      <c r="B44" s="236" t="str">
        <f ca="1">IF(LEN(A44)=0,"",INDEX('Smelter Look-up'!$A:$A,MATCH($A44,'Smelter Look-up'!$E:$E,0)))</f>
        <v>Tin</v>
      </c>
      <c r="C44" s="242" t="str">
        <f ca="1">IF(LEN(A44)=0,"",INDEX('Smelter Look-up'!$C:$C,MATCH($A44,'Smelter Look-up'!$E:$E,0)))</f>
        <v>Malaysia Smelting Corporation (MSC)</v>
      </c>
      <c r="D44" s="236"/>
      <c r="E44" s="236" t="str">
        <f ca="1">IF(ISERROR($V44),"",OFFSET('Smelter Look-up'!$D$4,$V44-4,0)&amp;"")</f>
        <v>MALAYSIA</v>
      </c>
      <c r="F44" s="236" t="str">
        <f ca="1">IF(ISERROR($V44),"",OFFSET('Smelter Look-up'!$E$4,$V44-4,0))</f>
        <v>CID001105</v>
      </c>
      <c r="G44" s="236" t="str">
        <f ca="1">IF(C44=$X$4,"Enter smelter details", IF(ISERROR($V44),"",OFFSET('Smelter Look-up'!$F$4,$V44-4,0)))</f>
        <v>RMI</v>
      </c>
      <c r="H44" s="237">
        <f ca="1">IF(ISERROR($V44),"",OFFSET('Smelter Look-up'!$G$4,$V44-4,0))</f>
        <v>0</v>
      </c>
      <c r="I44" s="238" t="str">
        <f ca="1">IF(ISERROR($V44),"",OFFSET('Smelter Look-up'!$H$4,$V44-4,0))</f>
        <v>Butterworth</v>
      </c>
      <c r="J44" s="238" t="str">
        <f ca="1">IF(ISERROR($V44),"",OFFSET('Smelter Look-up'!$I$4,$V44-4,0))</f>
        <v>Pulau Pinang</v>
      </c>
      <c r="K44" s="240"/>
      <c r="L44" s="240"/>
      <c r="M44" s="240"/>
      <c r="N44" s="240"/>
      <c r="O44" s="240"/>
      <c r="P44" s="239"/>
      <c r="Q44" s="241" t="s">
        <v>15437</v>
      </c>
      <c r="R44" s="236" t="str">
        <f ca="1">IF(ISERROR($V44),"",OFFSET('Smelter Look-up'!$C$4,$V44-4,0)&amp;"")</f>
        <v>Malaysia Smelting Corporation (MSC)</v>
      </c>
      <c r="S44" s="250" t="str">
        <f t="shared" ca="1" si="0"/>
        <v>MY</v>
      </c>
      <c r="T44" s="250" t="str">
        <f ca="1">IF(B44="","",IF(ISERROR(MATCH($J44,SorP!$B$1:$B$6230,0)),"",INDIRECT("'SorP'!$A$"&amp;MATCH($J44,SorP!$B$1:$B$6230,0))))</f>
        <v>MY-07</v>
      </c>
      <c r="U44" s="280"/>
      <c r="V44" s="281">
        <f ca="1">IF(C44="",NA(),MATCH($B44&amp;$C44,'Smelter Look-up'!$J:$J,0))</f>
        <v>418</v>
      </c>
      <c r="W44" s="282"/>
      <c r="X44" s="282">
        <f t="shared" ca="1" si="1"/>
        <v>0</v>
      </c>
      <c r="Y44" s="282"/>
      <c r="Z44" s="282"/>
      <c r="AB44" s="284" t="str">
        <f t="shared" ca="1" si="2"/>
        <v>TinMalaysia Smelting Corporation (MSC)</v>
      </c>
    </row>
    <row r="45" spans="1:28" s="283" customFormat="1" ht="63.75">
      <c r="A45" s="235" t="s">
        <v>926</v>
      </c>
      <c r="B45" s="236" t="str">
        <f ca="1">IF(LEN(A45)=0,"",INDEX('Smelter Look-up'!$A:$A,MATCH($A45,'Smelter Look-up'!$E:$E,0)))</f>
        <v>Tin</v>
      </c>
      <c r="C45" s="242" t="str">
        <f ca="1">IF(LEN(A45)=0,"",INDEX('Smelter Look-up'!$C:$C,MATCH($A45,'Smelter Look-up'!$E:$E,0)))</f>
        <v>PT Timah (Persero) Tbk Kundur</v>
      </c>
      <c r="D45" s="236"/>
      <c r="E45" s="236" t="str">
        <f ca="1">IF(ISERROR($V45),"",OFFSET('Smelter Look-up'!$D$4,$V45-4,0)&amp;"")</f>
        <v>INDONESIA</v>
      </c>
      <c r="F45" s="236" t="str">
        <f ca="1">IF(ISERROR($V45),"",OFFSET('Smelter Look-up'!$E$4,$V45-4,0))</f>
        <v>CID001477</v>
      </c>
      <c r="G45" s="236" t="str">
        <f ca="1">IF(C45=$X$4,"Enter smelter details", IF(ISERROR($V45),"",OFFSET('Smelter Look-up'!$F$4,$V45-4,0)))</f>
        <v>RMI</v>
      </c>
      <c r="H45" s="237">
        <f ca="1">IF(ISERROR($V45),"",OFFSET('Smelter Look-up'!$G$4,$V45-4,0))</f>
        <v>0</v>
      </c>
      <c r="I45" s="238" t="str">
        <f ca="1">IF(ISERROR($V45),"",OFFSET('Smelter Look-up'!$H$4,$V45-4,0))</f>
        <v>Kundur</v>
      </c>
      <c r="J45" s="238" t="str">
        <f ca="1">IF(ISERROR($V45),"",OFFSET('Smelter Look-up'!$I$4,$V45-4,0))</f>
        <v>Riau</v>
      </c>
      <c r="K45" s="240"/>
      <c r="L45" s="240"/>
      <c r="M45" s="240"/>
      <c r="N45" s="240"/>
      <c r="O45" s="240"/>
      <c r="P45" s="239"/>
      <c r="Q45" s="241" t="s">
        <v>15437</v>
      </c>
      <c r="R45" s="236" t="str">
        <f ca="1">IF(ISERROR($V45),"",OFFSET('Smelter Look-up'!$C$4,$V45-4,0)&amp;"")</f>
        <v>PT Timah (Persero) Tbk Kundur</v>
      </c>
      <c r="S45" s="250" t="str">
        <f t="shared" ca="1" si="0"/>
        <v>ID</v>
      </c>
      <c r="T45" s="250" t="str">
        <f ca="1">IF(B45="","",IF(ISERROR(MATCH($J45,SorP!$B$1:$B$6230,0)),"",INDIRECT("'SorP'!$A$"&amp;MATCH($J45,SorP!$B$1:$B$6230,0))))</f>
        <v>ID-RI</v>
      </c>
      <c r="U45" s="280"/>
      <c r="V45" s="281">
        <f ca="1">IF(C45="",NA(),MATCH($B45&amp;$C45,'Smelter Look-up'!$J:$J,0))</f>
        <v>469</v>
      </c>
      <c r="W45" s="282"/>
      <c r="X45" s="282">
        <f t="shared" ca="1" si="1"/>
        <v>0</v>
      </c>
      <c r="Y45" s="282"/>
      <c r="Z45" s="282"/>
      <c r="AB45" s="284" t="str">
        <f t="shared" ca="1" si="2"/>
        <v>TinPT Timah (Persero) Tbk Kundur</v>
      </c>
    </row>
    <row r="46" spans="1:28" s="283" customFormat="1" ht="38.25">
      <c r="A46" s="235" t="s">
        <v>894</v>
      </c>
      <c r="B46" s="236" t="str">
        <f ca="1">IF(LEN(A46)=0,"",INDEX('Smelter Look-up'!$A:$A,MATCH($A46,'Smelter Look-up'!$E:$E,0)))</f>
        <v>Tin</v>
      </c>
      <c r="C46" s="242" t="str">
        <f ca="1">IF(LEN(A46)=0,"",INDEX('Smelter Look-up'!$C:$C,MATCH($A46,'Smelter Look-up'!$E:$E,0)))</f>
        <v>PT DS Jaya Abadi</v>
      </c>
      <c r="D46" s="236"/>
      <c r="E46" s="236" t="str">
        <f ca="1">IF(ISERROR($V46),"",OFFSET('Smelter Look-up'!$D$4,$V46-4,0)&amp;"")</f>
        <v>INDONESIA</v>
      </c>
      <c r="F46" s="236" t="str">
        <f ca="1">IF(ISERROR($V46),"",OFFSET('Smelter Look-up'!$E$4,$V46-4,0))</f>
        <v>CID001434</v>
      </c>
      <c r="G46" s="236" t="str">
        <f ca="1">IF(C46=$X$4,"Enter smelter details", IF(ISERROR($V46),"",OFFSET('Smelter Look-up'!$F$4,$V46-4,0)))</f>
        <v>RMI</v>
      </c>
      <c r="H46" s="237">
        <f ca="1">IF(ISERROR($V46),"",OFFSET('Smelter Look-up'!$G$4,$V46-4,0))</f>
        <v>0</v>
      </c>
      <c r="I46" s="238" t="str">
        <f ca="1">IF(ISERROR($V46),"",OFFSET('Smelter Look-up'!$H$4,$V46-4,0))</f>
        <v>Pangkal Pinang</v>
      </c>
      <c r="J46" s="238" t="str">
        <f ca="1">IF(ISERROR($V46),"",OFFSET('Smelter Look-up'!$I$4,$V46-4,0))</f>
        <v>Kepulauan Bangka Belitung</v>
      </c>
      <c r="K46" s="240"/>
      <c r="L46" s="240"/>
      <c r="M46" s="240"/>
      <c r="N46" s="240"/>
      <c r="O46" s="240"/>
      <c r="P46" s="239"/>
      <c r="Q46" s="241" t="s">
        <v>15437</v>
      </c>
      <c r="R46" s="236" t="str">
        <f ca="1">IF(ISERROR($V46),"",OFFSET('Smelter Look-up'!$C$4,$V46-4,0)&amp;"")</f>
        <v>PT DS Jaya Abadi</v>
      </c>
      <c r="S46" s="250" t="str">
        <f t="shared" ca="1" si="0"/>
        <v>ID</v>
      </c>
      <c r="T46" s="250" t="str">
        <f ca="1">IF(B46="","",IF(ISERROR(MATCH($J46,SorP!$B$1:$B$6230,0)),"",INDIRECT("'SorP'!$A$"&amp;MATCH($J46,SorP!$B$1:$B$6230,0))))</f>
        <v>ID-BB</v>
      </c>
      <c r="U46" s="280"/>
      <c r="V46" s="281">
        <f ca="1">IF(C46="",NA(),MATCH($B46&amp;$C46,'Smelter Look-up'!$J:$J,0))</f>
        <v>450</v>
      </c>
      <c r="W46" s="282"/>
      <c r="X46" s="282">
        <f t="shared" ca="1" si="1"/>
        <v>0</v>
      </c>
      <c r="Y46" s="282"/>
      <c r="Z46" s="282"/>
      <c r="AB46" s="284" t="str">
        <f t="shared" ca="1" si="2"/>
        <v>TinPT DS Jaya Abadi</v>
      </c>
    </row>
    <row r="47" spans="1:28" s="283" customFormat="1" ht="102">
      <c r="A47" s="235" t="s">
        <v>2797</v>
      </c>
      <c r="B47" s="236" t="str">
        <f ca="1">IF(LEN(A47)=0,"",INDEX('Smelter Look-up'!$A:$A,MATCH($A47,'Smelter Look-up'!$E:$E,0)))</f>
        <v>Tin</v>
      </c>
      <c r="C47" s="242" t="str">
        <f ca="1">IF(LEN(A47)=0,"",INDEX('Smelter Look-up'!$C:$C,MATCH($A47,'Smelter Look-up'!$E:$E,0)))</f>
        <v>Chenzhou Yunxiang Mining and Metallurgy Co., Ltd.</v>
      </c>
      <c r="D47" s="236"/>
      <c r="E47" s="236" t="str">
        <f ca="1">IF(ISERROR($V47),"",OFFSET('Smelter Look-up'!$D$4,$V47-4,0)&amp;"")</f>
        <v>CHINA</v>
      </c>
      <c r="F47" s="236" t="str">
        <f ca="1">IF(ISERROR($V47),"",OFFSET('Smelter Look-up'!$E$4,$V47-4,0))</f>
        <v>CID000228</v>
      </c>
      <c r="G47" s="236" t="str">
        <f ca="1">IF(C47=$X$4,"Enter smelter details", IF(ISERROR($V47),"",OFFSET('Smelter Look-up'!$F$4,$V47-4,0)))</f>
        <v>RMI</v>
      </c>
      <c r="H47" s="237">
        <f ca="1">IF(ISERROR($V47),"",OFFSET('Smelter Look-up'!$G$4,$V47-4,0))</f>
        <v>0</v>
      </c>
      <c r="I47" s="238" t="str">
        <f ca="1">IF(ISERROR($V47),"",OFFSET('Smelter Look-up'!$H$4,$V47-4,0))</f>
        <v>Chenzhou</v>
      </c>
      <c r="J47" s="238" t="str">
        <f ca="1">IF(ISERROR($V47),"",OFFSET('Smelter Look-up'!$I$4,$V47-4,0))</f>
        <v>Hunan</v>
      </c>
      <c r="K47" s="240"/>
      <c r="L47" s="240"/>
      <c r="M47" s="240"/>
      <c r="N47" s="240"/>
      <c r="O47" s="240"/>
      <c r="P47" s="239"/>
      <c r="Q47" s="241" t="s">
        <v>15437</v>
      </c>
      <c r="R47" s="236" t="str">
        <f ca="1">IF(ISERROR($V47),"",OFFSET('Smelter Look-up'!$C$4,$V47-4,0)&amp;"")</f>
        <v>Chenzhou Yunxiang Mining and Metallurgy Co., Ltd.</v>
      </c>
      <c r="S47" s="250" t="str">
        <f t="shared" ca="1" si="0"/>
        <v>CN</v>
      </c>
      <c r="T47" s="250" t="str">
        <f ca="1">IF(B47="","",IF(ISERROR(MATCH($J47,SorP!$B$1:$B$6230,0)),"",INDIRECT("'SorP'!$A$"&amp;MATCH($J47,SorP!$B$1:$B$6230,0))))</f>
        <v>CN-43</v>
      </c>
      <c r="U47" s="280"/>
      <c r="V47" s="281">
        <f ca="1">IF(C47="",NA(),MATCH($B47&amp;$C47,'Smelter Look-up'!$J:$J,0))</f>
        <v>358</v>
      </c>
      <c r="W47" s="282"/>
      <c r="X47" s="282">
        <f t="shared" ca="1" si="1"/>
        <v>0</v>
      </c>
      <c r="Y47" s="282"/>
      <c r="Z47" s="282"/>
      <c r="AB47" s="284" t="str">
        <f t="shared" ca="1" si="2"/>
        <v>TinChenzhou Yunxiang Mining and Metallurgy Co., Ltd.</v>
      </c>
    </row>
    <row r="48" spans="1:28" s="283" customFormat="1" ht="25.5">
      <c r="A48" s="235" t="s">
        <v>876</v>
      </c>
      <c r="B48" s="236" t="str">
        <f ca="1">IF(LEN(A48)=0,"",INDEX('Smelter Look-up'!$A:$A,MATCH($A48,'Smelter Look-up'!$E:$E,0)))</f>
        <v>Tin</v>
      </c>
      <c r="C48" s="242" t="str">
        <f ca="1">IF(LEN(A48)=0,"",INDEX('Smelter Look-up'!$C:$C,MATCH($A48,'Smelter Look-up'!$E:$E,0)))</f>
        <v>Fenix Metals</v>
      </c>
      <c r="D48" s="236"/>
      <c r="E48" s="236" t="str">
        <f ca="1">IF(ISERROR($V48),"",OFFSET('Smelter Look-up'!$D$4,$V48-4,0)&amp;"")</f>
        <v>POLAND</v>
      </c>
      <c r="F48" s="236" t="str">
        <f ca="1">IF(ISERROR($V48),"",OFFSET('Smelter Look-up'!$E$4,$V48-4,0))</f>
        <v>CID000468</v>
      </c>
      <c r="G48" s="236" t="str">
        <f ca="1">IF(C48=$X$4,"Enter smelter details", IF(ISERROR($V48),"",OFFSET('Smelter Look-up'!$F$4,$V48-4,0)))</f>
        <v>RMI</v>
      </c>
      <c r="H48" s="237">
        <f ca="1">IF(ISERROR($V48),"",OFFSET('Smelter Look-up'!$G$4,$V48-4,0))</f>
        <v>0</v>
      </c>
      <c r="I48" s="238" t="str">
        <f ca="1">IF(ISERROR($V48),"",OFFSET('Smelter Look-up'!$H$4,$V48-4,0))</f>
        <v>Chmielów</v>
      </c>
      <c r="J48" s="238" t="str">
        <f ca="1">IF(ISERROR($V48),"",OFFSET('Smelter Look-up'!$I$4,$V48-4,0))</f>
        <v>Podkarpackie</v>
      </c>
      <c r="K48" s="240"/>
      <c r="L48" s="240"/>
      <c r="M48" s="240"/>
      <c r="N48" s="240"/>
      <c r="O48" s="240"/>
      <c r="P48" s="239"/>
      <c r="Q48" s="241" t="s">
        <v>15437</v>
      </c>
      <c r="R48" s="236" t="str">
        <f ca="1">IF(ISERROR($V48),"",OFFSET('Smelter Look-up'!$C$4,$V48-4,0)&amp;"")</f>
        <v>Fenix Metals</v>
      </c>
      <c r="S48" s="250" t="str">
        <f t="shared" ca="1" si="0"/>
        <v>PL</v>
      </c>
      <c r="T48" s="250" t="str">
        <f ca="1">IF(B48="","",IF(ISERROR(MATCH($J48,SorP!$B$1:$B$6230,0)),"",INDIRECT("'SorP'!$A$"&amp;MATCH($J48,SorP!$B$1:$B$6230,0))))</f>
        <v>PL-PK</v>
      </c>
      <c r="U48" s="280"/>
      <c r="V48" s="281">
        <f ca="1">IF(C48="",NA(),MATCH($B48&amp;$C48,'Smelter Look-up'!$J:$J,0))</f>
        <v>386</v>
      </c>
      <c r="W48" s="282"/>
      <c r="X48" s="282">
        <f t="shared" ca="1" si="1"/>
        <v>0</v>
      </c>
      <c r="Y48" s="282"/>
      <c r="Z48" s="282"/>
      <c r="AB48" s="284" t="str">
        <f t="shared" ca="1" si="2"/>
        <v>TinFenix Metals</v>
      </c>
    </row>
    <row r="49" spans="1:28" s="283" customFormat="1" ht="51">
      <c r="A49" s="235" t="s">
        <v>883</v>
      </c>
      <c r="B49" s="236" t="str">
        <f ca="1">IF(LEN(A49)=0,"",INDEX('Smelter Look-up'!$A:$A,MATCH($A49,'Smelter Look-up'!$E:$E,0)))</f>
        <v>Tin</v>
      </c>
      <c r="C49" s="242" t="str">
        <f ca="1">IF(LEN(A49)=0,"",INDEX('Smelter Look-up'!$C:$C,MATCH($A49,'Smelter Look-up'!$E:$E,0)))</f>
        <v>Mineracao Taboca S.A.</v>
      </c>
      <c r="D49" s="236"/>
      <c r="E49" s="236" t="str">
        <f ca="1">IF(ISERROR($V49),"",OFFSET('Smelter Look-up'!$D$4,$V49-4,0)&amp;"")</f>
        <v>BRAZIL</v>
      </c>
      <c r="F49" s="236" t="str">
        <f ca="1">IF(ISERROR($V49),"",OFFSET('Smelter Look-up'!$E$4,$V49-4,0))</f>
        <v>CID001173</v>
      </c>
      <c r="G49" s="236" t="str">
        <f ca="1">IF(C49=$X$4,"Enter smelter details", IF(ISERROR($V49),"",OFFSET('Smelter Look-up'!$F$4,$V49-4,0)))</f>
        <v>RMI</v>
      </c>
      <c r="H49" s="237">
        <f ca="1">IF(ISERROR($V49),"",OFFSET('Smelter Look-up'!$G$4,$V49-4,0))</f>
        <v>0</v>
      </c>
      <c r="I49" s="238" t="str">
        <f ca="1">IF(ISERROR($V49),"",OFFSET('Smelter Look-up'!$H$4,$V49-4,0))</f>
        <v>Bairro Guarapiranga</v>
      </c>
      <c r="J49" s="238" t="str">
        <f ca="1">IF(ISERROR($V49),"",OFFSET('Smelter Look-up'!$I$4,$V49-4,0))</f>
        <v>São Paulo</v>
      </c>
      <c r="K49" s="240"/>
      <c r="L49" s="240"/>
      <c r="M49" s="240"/>
      <c r="N49" s="240"/>
      <c r="O49" s="240"/>
      <c r="P49" s="239"/>
      <c r="Q49" s="241" t="s">
        <v>15437</v>
      </c>
      <c r="R49" s="236" t="str">
        <f ca="1">IF(ISERROR($V49),"",OFFSET('Smelter Look-up'!$C$4,$V49-4,0)&amp;"")</f>
        <v>Mineracao Taboca S.A.</v>
      </c>
      <c r="S49" s="250" t="str">
        <f t="shared" ca="1" si="0"/>
        <v>BR</v>
      </c>
      <c r="T49" s="250" t="str">
        <f ca="1">IF(B49="","",IF(ISERROR(MATCH($J49,SorP!$B$1:$B$6230,0)),"",INDIRECT("'SorP'!$A$"&amp;MATCH($J49,SorP!$B$1:$B$6230,0))))</f>
        <v>BR-SP</v>
      </c>
      <c r="U49" s="280"/>
      <c r="V49" s="281">
        <f ca="1">IF(C49="",NA(),MATCH($B49&amp;$C49,'Smelter Look-up'!$J:$J,0))</f>
        <v>425</v>
      </c>
      <c r="W49" s="282"/>
      <c r="X49" s="282">
        <f t="shared" ca="1" si="1"/>
        <v>0</v>
      </c>
      <c r="Y49" s="282"/>
      <c r="Z49" s="282"/>
      <c r="AB49" s="284" t="str">
        <f t="shared" ca="1" si="2"/>
        <v>TinMineracao Taboca S.A.</v>
      </c>
    </row>
    <row r="50" spans="1:28" s="283" customFormat="1" ht="102">
      <c r="A50" s="235" t="s">
        <v>910</v>
      </c>
      <c r="B50" s="236" t="str">
        <f ca="1">IF(LEN(A50)=0,"",INDEX('Smelter Look-up'!$A:$A,MATCH($A50,'Smelter Look-up'!$E:$E,0)))</f>
        <v>Tin</v>
      </c>
      <c r="C50" s="242" t="str">
        <f ca="1">IF(LEN(A50)=0,"",INDEX('Smelter Look-up'!$C:$C,MATCH($A50,'Smelter Look-up'!$E:$E,0)))</f>
        <v>Yunnan Chengfeng Non-ferrous Metals Co., Ltd.</v>
      </c>
      <c r="D50" s="236"/>
      <c r="E50" s="236" t="str">
        <f ca="1">IF(ISERROR($V50),"",OFFSET('Smelter Look-up'!$D$4,$V50-4,0)&amp;"")</f>
        <v>CHINA</v>
      </c>
      <c r="F50" s="236" t="str">
        <f ca="1">IF(ISERROR($V50),"",OFFSET('Smelter Look-up'!$E$4,$V50-4,0))</f>
        <v>CID002158</v>
      </c>
      <c r="G50" s="236" t="str">
        <f ca="1">IF(C50=$X$4,"Enter smelter details", IF(ISERROR($V50),"",OFFSET('Smelter Look-up'!$F$4,$V50-4,0)))</f>
        <v>RMI</v>
      </c>
      <c r="H50" s="237">
        <f ca="1">IF(ISERROR($V50),"",OFFSET('Smelter Look-up'!$G$4,$V50-4,0))</f>
        <v>0</v>
      </c>
      <c r="I50" s="238" t="str">
        <f ca="1">IF(ISERROR($V50),"",OFFSET('Smelter Look-up'!$H$4,$V50-4,0))</f>
        <v>Gejiu</v>
      </c>
      <c r="J50" s="238" t="str">
        <f ca="1">IF(ISERROR($V50),"",OFFSET('Smelter Look-up'!$I$4,$V50-4,0))</f>
        <v>Yunnan</v>
      </c>
      <c r="K50" s="240"/>
      <c r="L50" s="240"/>
      <c r="M50" s="240"/>
      <c r="N50" s="240"/>
      <c r="O50" s="240"/>
      <c r="P50" s="239"/>
      <c r="Q50" s="241" t="s">
        <v>15437</v>
      </c>
      <c r="R50" s="236" t="str">
        <f ca="1">IF(ISERROR($V50),"",OFFSET('Smelter Look-up'!$C$4,$V50-4,0)&amp;"")</f>
        <v>Yunnan Chengfeng Non-ferrous Metals Co., Ltd.</v>
      </c>
      <c r="S50" s="250" t="str">
        <f t="shared" ca="1" si="0"/>
        <v>CN</v>
      </c>
      <c r="T50" s="250" t="str">
        <f ca="1">IF(B50="","",IF(ISERROR(MATCH($J50,SorP!$B$1:$B$6230,0)),"",INDIRECT("'SorP'!$A$"&amp;MATCH($J50,SorP!$B$1:$B$6230,0))))</f>
        <v>CN-53</v>
      </c>
      <c r="U50" s="280"/>
      <c r="V50" s="281">
        <f ca="1">IF(C50="",NA(),MATCH($B50&amp;$C50,'Smelter Look-up'!$J:$J,0))</f>
        <v>498</v>
      </c>
      <c r="W50" s="282"/>
      <c r="X50" s="282">
        <f t="shared" ca="1" si="1"/>
        <v>0</v>
      </c>
      <c r="Y50" s="282"/>
      <c r="Z50" s="282"/>
      <c r="AB50" s="284" t="str">
        <f t="shared" ca="1" si="2"/>
        <v>TinYunnan Chengfeng Non-ferrous Metals Co., Ltd.</v>
      </c>
    </row>
    <row r="51" spans="1:28" s="283" customFormat="1" ht="51">
      <c r="A51" s="235" t="s">
        <v>2125</v>
      </c>
      <c r="B51" s="236" t="str">
        <f ca="1">IF(LEN(A51)=0,"",INDEX('Smelter Look-up'!$A:$A,MATCH($A51,'Smelter Look-up'!$E:$E,0)))</f>
        <v>Tin</v>
      </c>
      <c r="C51" s="242" t="str">
        <f ca="1">IF(LEN(A51)=0,"",INDEX('Smelter Look-up'!$C:$C,MATCH($A51,'Smelter Look-up'!$E:$E,0)))</f>
        <v>Metallo Belgium N.V.</v>
      </c>
      <c r="D51" s="236"/>
      <c r="E51" s="236" t="str">
        <f ca="1">IF(ISERROR($V51),"",OFFSET('Smelter Look-up'!$D$4,$V51-4,0)&amp;"")</f>
        <v>BELGIUM</v>
      </c>
      <c r="F51" s="236" t="str">
        <f ca="1">IF(ISERROR($V51),"",OFFSET('Smelter Look-up'!$E$4,$V51-4,0))</f>
        <v>CID002773</v>
      </c>
      <c r="G51" s="236" t="str">
        <f ca="1">IF(C51=$X$4,"Enter smelter details", IF(ISERROR($V51),"",OFFSET('Smelter Look-up'!$F$4,$V51-4,0)))</f>
        <v>RMI</v>
      </c>
      <c r="H51" s="237">
        <f ca="1">IF(ISERROR($V51),"",OFFSET('Smelter Look-up'!$G$4,$V51-4,0))</f>
        <v>0</v>
      </c>
      <c r="I51" s="238" t="str">
        <f ca="1">IF(ISERROR($V51),"",OFFSET('Smelter Look-up'!$H$4,$V51-4,0))</f>
        <v>Beerse</v>
      </c>
      <c r="J51" s="238" t="str">
        <f ca="1">IF(ISERROR($V51),"",OFFSET('Smelter Look-up'!$I$4,$V51-4,0))</f>
        <v>Antwerpen</v>
      </c>
      <c r="K51" s="240"/>
      <c r="L51" s="240"/>
      <c r="M51" s="240"/>
      <c r="N51" s="240"/>
      <c r="O51" s="240"/>
      <c r="P51" s="239"/>
      <c r="Q51" s="241" t="s">
        <v>15437</v>
      </c>
      <c r="R51" s="236" t="str">
        <f ca="1">IF(ISERROR($V51),"",OFFSET('Smelter Look-up'!$C$4,$V51-4,0)&amp;"")</f>
        <v>Metallo Belgium N.V.</v>
      </c>
      <c r="S51" s="250" t="str">
        <f t="shared" ca="1" si="0"/>
        <v>BE</v>
      </c>
      <c r="T51" s="250" t="str">
        <f ca="1">IF(B51="","",IF(ISERROR(MATCH($J51,SorP!$B$1:$B$6230,0)),"",INDIRECT("'SorP'!$A$"&amp;MATCH($J51,SorP!$B$1:$B$6230,0))))</f>
        <v>BE-VAN</v>
      </c>
      <c r="U51" s="280"/>
      <c r="V51" s="281">
        <f ca="1">IF(C51="",NA(),MATCH($B51&amp;$C51,'Smelter Look-up'!$J:$J,0))</f>
        <v>423</v>
      </c>
      <c r="W51" s="282"/>
      <c r="X51" s="282">
        <f t="shared" ca="1" si="1"/>
        <v>0</v>
      </c>
      <c r="Y51" s="282"/>
      <c r="Z51" s="282"/>
      <c r="AB51" s="284" t="str">
        <f t="shared" ca="1" si="2"/>
        <v>TinMetallo Belgium N.V.</v>
      </c>
    </row>
    <row r="52" spans="1:28" s="283" customFormat="1" ht="38.25">
      <c r="A52" s="235" t="s">
        <v>893</v>
      </c>
      <c r="B52" s="236" t="str">
        <f ca="1">IF(LEN(A52)=0,"",INDEX('Smelter Look-up'!$A:$A,MATCH($A52,'Smelter Look-up'!$E:$E,0)))</f>
        <v>Tin</v>
      </c>
      <c r="C52" s="242" t="str">
        <f ca="1">IF(LEN(A52)=0,"",INDEX('Smelter Look-up'!$C:$C,MATCH($A52,'Smelter Look-up'!$E:$E,0)))</f>
        <v>PT Bukit Timah</v>
      </c>
      <c r="D52" s="236"/>
      <c r="E52" s="236" t="str">
        <f ca="1">IF(ISERROR($V52),"",OFFSET('Smelter Look-up'!$D$4,$V52-4,0)&amp;"")</f>
        <v>INDONESIA</v>
      </c>
      <c r="F52" s="236" t="str">
        <f ca="1">IF(ISERROR($V52),"",OFFSET('Smelter Look-up'!$E$4,$V52-4,0))</f>
        <v>CID001428</v>
      </c>
      <c r="G52" s="236" t="str">
        <f ca="1">IF(C52=$X$4,"Enter smelter details", IF(ISERROR($V52),"",OFFSET('Smelter Look-up'!$F$4,$V52-4,0)))</f>
        <v>RMI</v>
      </c>
      <c r="H52" s="237">
        <f ca="1">IF(ISERROR($V52),"",OFFSET('Smelter Look-up'!$G$4,$V52-4,0))</f>
        <v>0</v>
      </c>
      <c r="I52" s="238" t="str">
        <f ca="1">IF(ISERROR($V52),"",OFFSET('Smelter Look-up'!$H$4,$V52-4,0))</f>
        <v>Pangkal Pinang</v>
      </c>
      <c r="J52" s="238" t="str">
        <f ca="1">IF(ISERROR($V52),"",OFFSET('Smelter Look-up'!$I$4,$V52-4,0))</f>
        <v>Kepulauan Bangka Belitung</v>
      </c>
      <c r="K52" s="240"/>
      <c r="L52" s="240"/>
      <c r="M52" s="240"/>
      <c r="N52" s="240"/>
      <c r="O52" s="240"/>
      <c r="P52" s="239"/>
      <c r="Q52" s="241" t="s">
        <v>15437</v>
      </c>
      <c r="R52" s="236" t="str">
        <f ca="1">IF(ISERROR($V52),"",OFFSET('Smelter Look-up'!$C$4,$V52-4,0)&amp;"")</f>
        <v>PT Bukit Timah</v>
      </c>
      <c r="S52" s="250" t="str">
        <f t="shared" ca="1" si="0"/>
        <v>ID</v>
      </c>
      <c r="T52" s="250" t="str">
        <f ca="1">IF(B52="","",IF(ISERROR(MATCH($J52,SorP!$B$1:$B$6230,0)),"",INDIRECT("'SorP'!$A$"&amp;MATCH($J52,SorP!$B$1:$B$6230,0))))</f>
        <v>ID-BB</v>
      </c>
      <c r="U52" s="280"/>
      <c r="V52" s="281">
        <f ca="1">IF(C52="",NA(),MATCH($B52&amp;$C52,'Smelter Look-up'!$J:$J,0))</f>
        <v>449</v>
      </c>
      <c r="W52" s="282"/>
      <c r="X52" s="282">
        <f t="shared" ca="1" si="1"/>
        <v>0</v>
      </c>
      <c r="Y52" s="282"/>
      <c r="Z52" s="282"/>
      <c r="AB52" s="284" t="str">
        <f t="shared" ca="1" si="2"/>
        <v>TinPT Bukit Timah</v>
      </c>
    </row>
    <row r="53" spans="1:28" s="283" customFormat="1" ht="76.5">
      <c r="A53" s="235" t="s">
        <v>909</v>
      </c>
      <c r="B53" s="236" t="str">
        <f ca="1">IF(LEN(A53)=0,"",INDEX('Smelter Look-up'!$A:$A,MATCH($A53,'Smelter Look-up'!$E:$E,0)))</f>
        <v>Tin</v>
      </c>
      <c r="C53" s="242" t="str">
        <f ca="1">IF(LEN(A53)=0,"",INDEX('Smelter Look-up'!$C:$C,MATCH($A53,'Smelter Look-up'!$E:$E,0)))</f>
        <v>White Solder Metalurgia e Mineracao Ltda.</v>
      </c>
      <c r="D53" s="236"/>
      <c r="E53" s="236" t="str">
        <f ca="1">IF(ISERROR($V53),"",OFFSET('Smelter Look-up'!$D$4,$V53-4,0)&amp;"")</f>
        <v>BRAZIL</v>
      </c>
      <c r="F53" s="236" t="str">
        <f ca="1">IF(ISERROR($V53),"",OFFSET('Smelter Look-up'!$E$4,$V53-4,0))</f>
        <v>CID002036</v>
      </c>
      <c r="G53" s="236" t="str">
        <f ca="1">IF(C53=$X$4,"Enter smelter details", IF(ISERROR($V53),"",OFFSET('Smelter Look-up'!$F$4,$V53-4,0)))</f>
        <v>RMI</v>
      </c>
      <c r="H53" s="237">
        <f ca="1">IF(ISERROR($V53),"",OFFSET('Smelter Look-up'!$G$4,$V53-4,0))</f>
        <v>0</v>
      </c>
      <c r="I53" s="238" t="str">
        <f ca="1">IF(ISERROR($V53),"",OFFSET('Smelter Look-up'!$H$4,$V53-4,0))</f>
        <v>Ariquemes</v>
      </c>
      <c r="J53" s="238" t="str">
        <f ca="1">IF(ISERROR($V53),"",OFFSET('Smelter Look-up'!$I$4,$V53-4,0))</f>
        <v>Rondônia</v>
      </c>
      <c r="K53" s="240"/>
      <c r="L53" s="240"/>
      <c r="M53" s="240"/>
      <c r="N53" s="240"/>
      <c r="O53" s="240"/>
      <c r="P53" s="239"/>
      <c r="Q53" s="241" t="s">
        <v>15437</v>
      </c>
      <c r="R53" s="236" t="str">
        <f ca="1">IF(ISERROR($V53),"",OFFSET('Smelter Look-up'!$C$4,$V53-4,0)&amp;"")</f>
        <v>White Solder Metalurgia e Mineracao Ltda.</v>
      </c>
      <c r="S53" s="250" t="str">
        <f t="shared" ca="1" si="0"/>
        <v>BR</v>
      </c>
      <c r="T53" s="250" t="str">
        <f ca="1">IF(B53="","",IF(ISERROR(MATCH($J53,SorP!$B$1:$B$6230,0)),"",INDIRECT("'SorP'!$A$"&amp;MATCH($J53,SorP!$B$1:$B$6230,0))))</f>
        <v>BR-RO</v>
      </c>
      <c r="U53" s="280"/>
      <c r="V53" s="281">
        <f ca="1">IF(C53="",NA(),MATCH($B53&amp;$C53,'Smelter Look-up'!$J:$J,0))</f>
        <v>490</v>
      </c>
      <c r="W53" s="282"/>
      <c r="X53" s="282">
        <f t="shared" ca="1" si="1"/>
        <v>0</v>
      </c>
      <c r="Y53" s="282"/>
      <c r="Z53" s="282"/>
      <c r="AB53" s="284" t="str">
        <f t="shared" ca="1" si="2"/>
        <v>TinWhite Solder Metalurgia e Mineracao Ltda.</v>
      </c>
    </row>
    <row r="54" spans="1:28" s="283" customFormat="1" ht="63.75">
      <c r="A54" s="235" t="s">
        <v>892</v>
      </c>
      <c r="B54" s="236" t="str">
        <f ca="1">IF(LEN(A54)=0,"",INDEX('Smelter Look-up'!$A:$A,MATCH($A54,'Smelter Look-up'!$E:$E,0)))</f>
        <v>Tin</v>
      </c>
      <c r="C54" s="242" t="str">
        <f ca="1">IF(LEN(A54)=0,"",INDEX('Smelter Look-up'!$C:$C,MATCH($A54,'Smelter Look-up'!$E:$E,0)))</f>
        <v>PT Belitung Industri Sejahtera</v>
      </c>
      <c r="D54" s="236"/>
      <c r="E54" s="236" t="str">
        <f ca="1">IF(ISERROR($V54),"",OFFSET('Smelter Look-up'!$D$4,$V54-4,0)&amp;"")</f>
        <v>INDONESIA</v>
      </c>
      <c r="F54" s="236" t="str">
        <f ca="1">IF(ISERROR($V54),"",OFFSET('Smelter Look-up'!$E$4,$V54-4,0))</f>
        <v>CID001421</v>
      </c>
      <c r="G54" s="236" t="str">
        <f ca="1">IF(C54=$X$4,"Enter smelter details", IF(ISERROR($V54),"",OFFSET('Smelter Look-up'!$F$4,$V54-4,0)))</f>
        <v>RMI</v>
      </c>
      <c r="H54" s="237">
        <f ca="1">IF(ISERROR($V54),"",OFFSET('Smelter Look-up'!$G$4,$V54-4,0))</f>
        <v>0</v>
      </c>
      <c r="I54" s="238" t="str">
        <f ca="1">IF(ISERROR($V54),"",OFFSET('Smelter Look-up'!$H$4,$V54-4,0))</f>
        <v>Pegantungan</v>
      </c>
      <c r="J54" s="238" t="str">
        <f ca="1">IF(ISERROR($V54),"",OFFSET('Smelter Look-up'!$I$4,$V54-4,0))</f>
        <v>Kepulauan Bangka Belitung</v>
      </c>
      <c r="K54" s="240"/>
      <c r="L54" s="240"/>
      <c r="M54" s="240"/>
      <c r="N54" s="240"/>
      <c r="O54" s="240"/>
      <c r="P54" s="239"/>
      <c r="Q54" s="241" t="s">
        <v>15437</v>
      </c>
      <c r="R54" s="236" t="str">
        <f ca="1">IF(ISERROR($V54),"",OFFSET('Smelter Look-up'!$C$4,$V54-4,0)&amp;"")</f>
        <v>PT Belitung Industri Sejahtera</v>
      </c>
      <c r="S54" s="250" t="str">
        <f t="shared" ca="1" si="0"/>
        <v>ID</v>
      </c>
      <c r="T54" s="250" t="str">
        <f ca="1">IF(B54="","",IF(ISERROR(MATCH($J54,SorP!$B$1:$B$6230,0)),"",INDIRECT("'SorP'!$A$"&amp;MATCH($J54,SorP!$B$1:$B$6230,0))))</f>
        <v>ID-BB</v>
      </c>
      <c r="U54" s="280"/>
      <c r="V54" s="281">
        <f ca="1">IF(C54="",NA(),MATCH($B54&amp;$C54,'Smelter Look-up'!$J:$J,0))</f>
        <v>448</v>
      </c>
      <c r="W54" s="282"/>
      <c r="X54" s="282">
        <f t="shared" ca="1" si="1"/>
        <v>0</v>
      </c>
      <c r="Y54" s="282"/>
      <c r="Z54" s="282"/>
      <c r="AB54" s="284" t="str">
        <f t="shared" ca="1" si="2"/>
        <v>TinPT Belitung Industri Sejahtera</v>
      </c>
    </row>
    <row r="55" spans="1:28" s="283" customFormat="1" ht="51">
      <c r="A55" s="235" t="s">
        <v>897</v>
      </c>
      <c r="B55" s="236" t="str">
        <f ca="1">IF(LEN(A55)=0,"",INDEX('Smelter Look-up'!$A:$A,MATCH($A55,'Smelter Look-up'!$E:$E,0)))</f>
        <v>Tin</v>
      </c>
      <c r="C55" s="242" t="str">
        <f ca="1">IF(LEN(A55)=0,"",INDEX('Smelter Look-up'!$C:$C,MATCH($A55,'Smelter Look-up'!$E:$E,0)))</f>
        <v>PT Mitra Stania Prima</v>
      </c>
      <c r="D55" s="236"/>
      <c r="E55" s="236" t="str">
        <f ca="1">IF(ISERROR($V55),"",OFFSET('Smelter Look-up'!$D$4,$V55-4,0)&amp;"")</f>
        <v>INDONESIA</v>
      </c>
      <c r="F55" s="236" t="str">
        <f ca="1">IF(ISERROR($V55),"",OFFSET('Smelter Look-up'!$E$4,$V55-4,0))</f>
        <v>CID001453</v>
      </c>
      <c r="G55" s="236" t="str">
        <f ca="1">IF(C55=$X$4,"Enter smelter details", IF(ISERROR($V55),"",OFFSET('Smelter Look-up'!$F$4,$V55-4,0)))</f>
        <v>RMI</v>
      </c>
      <c r="H55" s="237">
        <f ca="1">IF(ISERROR($V55),"",OFFSET('Smelter Look-up'!$G$4,$V55-4,0))</f>
        <v>0</v>
      </c>
      <c r="I55" s="238" t="str">
        <f ca="1">IF(ISERROR($V55),"",OFFSET('Smelter Look-up'!$H$4,$V55-4,0))</f>
        <v>Sungailiat</v>
      </c>
      <c r="J55" s="238" t="str">
        <f ca="1">IF(ISERROR($V55),"",OFFSET('Smelter Look-up'!$I$4,$V55-4,0))</f>
        <v>Kepulauan Bangka Belitung</v>
      </c>
      <c r="K55" s="240"/>
      <c r="L55" s="240"/>
      <c r="M55" s="240"/>
      <c r="N55" s="240"/>
      <c r="O55" s="240"/>
      <c r="P55" s="239"/>
      <c r="Q55" s="241" t="s">
        <v>15437</v>
      </c>
      <c r="R55" s="236" t="str">
        <f ca="1">IF(ISERROR($V55),"",OFFSET('Smelter Look-up'!$C$4,$V55-4,0)&amp;"")</f>
        <v>PT Mitra Stania Prima</v>
      </c>
      <c r="S55" s="250" t="str">
        <f t="shared" ca="1" si="0"/>
        <v>ID</v>
      </c>
      <c r="T55" s="250" t="str">
        <f ca="1">IF(B55="","",IF(ISERROR(MATCH($J55,SorP!$B$1:$B$6230,0)),"",INDIRECT("'SorP'!$A$"&amp;MATCH($J55,SorP!$B$1:$B$6230,0))))</f>
        <v>ID-BB</v>
      </c>
      <c r="U55" s="280"/>
      <c r="V55" s="281">
        <f ca="1">IF(C55="",NA(),MATCH($B55&amp;$C55,'Smelter Look-up'!$J:$J,0))</f>
        <v>459</v>
      </c>
      <c r="W55" s="282"/>
      <c r="X55" s="282">
        <f t="shared" ca="1" si="1"/>
        <v>0</v>
      </c>
      <c r="Y55" s="282"/>
      <c r="Z55" s="282"/>
      <c r="AB55" s="284" t="str">
        <f t="shared" ca="1" si="2"/>
        <v>TinPT Mitra Stania Prima</v>
      </c>
    </row>
    <row r="56" spans="1:28" s="283" customFormat="1" ht="63.75">
      <c r="A56" s="235" t="s">
        <v>901</v>
      </c>
      <c r="B56" s="236" t="str">
        <f ca="1">IF(LEN(A56)=0,"",INDEX('Smelter Look-up'!$A:$A,MATCH($A56,'Smelter Look-up'!$E:$E,0)))</f>
        <v>Tin</v>
      </c>
      <c r="C56" s="242" t="str">
        <f ca="1">IF(LEN(A56)=0,"",INDEX('Smelter Look-up'!$C:$C,MATCH($A56,'Smelter Look-up'!$E:$E,0)))</f>
        <v>PT Sariwiguna Binasentosa</v>
      </c>
      <c r="D56" s="236"/>
      <c r="E56" s="236" t="str">
        <f ca="1">IF(ISERROR($V56),"",OFFSET('Smelter Look-up'!$D$4,$V56-4,0)&amp;"")</f>
        <v>INDONESIA</v>
      </c>
      <c r="F56" s="236" t="str">
        <f ca="1">IF(ISERROR($V56),"",OFFSET('Smelter Look-up'!$E$4,$V56-4,0))</f>
        <v>CID001463</v>
      </c>
      <c r="G56" s="236" t="str">
        <f ca="1">IF(C56=$X$4,"Enter smelter details", IF(ISERROR($V56),"",OFFSET('Smelter Look-up'!$F$4,$V56-4,0)))</f>
        <v>RMI</v>
      </c>
      <c r="H56" s="237">
        <f ca="1">IF(ISERROR($V56),"",OFFSET('Smelter Look-up'!$G$4,$V56-4,0))</f>
        <v>0</v>
      </c>
      <c r="I56" s="238" t="str">
        <f ca="1">IF(ISERROR($V56),"",OFFSET('Smelter Look-up'!$H$4,$V56-4,0))</f>
        <v>Pangkal Pinang</v>
      </c>
      <c r="J56" s="238" t="str">
        <f ca="1">IF(ISERROR($V56),"",OFFSET('Smelter Look-up'!$I$4,$V56-4,0))</f>
        <v>Kepulauan Bangka Belitung</v>
      </c>
      <c r="K56" s="240"/>
      <c r="L56" s="240"/>
      <c r="M56" s="240"/>
      <c r="N56" s="240"/>
      <c r="O56" s="240"/>
      <c r="P56" s="239"/>
      <c r="Q56" s="241" t="s">
        <v>15437</v>
      </c>
      <c r="R56" s="236" t="str">
        <f ca="1">IF(ISERROR($V56),"",OFFSET('Smelter Look-up'!$C$4,$V56-4,0)&amp;"")</f>
        <v>PT Sariwiguna Binasentosa</v>
      </c>
      <c r="S56" s="250" t="str">
        <f t="shared" ca="1" si="0"/>
        <v>ID</v>
      </c>
      <c r="T56" s="250" t="str">
        <f ca="1">IF(B56="","",IF(ISERROR(MATCH($J56,SorP!$B$1:$B$6230,0)),"",INDIRECT("'SorP'!$A$"&amp;MATCH($J56,SorP!$B$1:$B$6230,0))))</f>
        <v>ID-BB</v>
      </c>
      <c r="U56" s="280"/>
      <c r="V56" s="281">
        <f ca="1">IF(C56="",NA(),MATCH($B56&amp;$C56,'Smelter Look-up'!$J:$J,0))</f>
        <v>464</v>
      </c>
      <c r="W56" s="282"/>
      <c r="X56" s="282">
        <f t="shared" ca="1" si="1"/>
        <v>0</v>
      </c>
      <c r="Y56" s="282"/>
      <c r="Z56" s="282"/>
      <c r="AB56" s="284" t="str">
        <f t="shared" ca="1" si="2"/>
        <v>TinPT Sariwiguna Binasentosa</v>
      </c>
    </row>
    <row r="57" spans="1:28" s="283" customFormat="1" ht="63.75">
      <c r="A57" s="235" t="s">
        <v>888</v>
      </c>
      <c r="B57" s="236" t="str">
        <f ca="1">IF(LEN(A57)=0,"",INDEX('Smelter Look-up'!$A:$A,MATCH($A57,'Smelter Look-up'!$E:$E,0)))</f>
        <v>Tin</v>
      </c>
      <c r="C57" s="242" t="str">
        <f ca="1">IF(LEN(A57)=0,"",INDEX('Smelter Look-up'!$C:$C,MATCH($A57,'Smelter Look-up'!$E:$E,0)))</f>
        <v>Operaciones Metalurgical S.A.</v>
      </c>
      <c r="D57" s="236"/>
      <c r="E57" s="236" t="str">
        <f ca="1">IF(ISERROR($V57),"",OFFSET('Smelter Look-up'!$D$4,$V57-4,0)&amp;"")</f>
        <v>BOLIVIA (PLURINATIONAL STATE OF)</v>
      </c>
      <c r="F57" s="236" t="str">
        <f ca="1">IF(ISERROR($V57),"",OFFSET('Smelter Look-up'!$E$4,$V57-4,0))</f>
        <v>CID001337</v>
      </c>
      <c r="G57" s="236" t="str">
        <f ca="1">IF(C57=$X$4,"Enter smelter details", IF(ISERROR($V57),"",OFFSET('Smelter Look-up'!$F$4,$V57-4,0)))</f>
        <v>RMI</v>
      </c>
      <c r="H57" s="237">
        <f ca="1">IF(ISERROR($V57),"",OFFSET('Smelter Look-up'!$G$4,$V57-4,0))</f>
        <v>0</v>
      </c>
      <c r="I57" s="238" t="str">
        <f ca="1">IF(ISERROR($V57),"",OFFSET('Smelter Look-up'!$H$4,$V57-4,0))</f>
        <v>Oruro</v>
      </c>
      <c r="J57" s="238" t="str">
        <f ca="1">IF(ISERROR($V57),"",OFFSET('Smelter Look-up'!$I$4,$V57-4,0))</f>
        <v>Oruro</v>
      </c>
      <c r="K57" s="240"/>
      <c r="L57" s="240"/>
      <c r="M57" s="240"/>
      <c r="N57" s="240"/>
      <c r="O57" s="240"/>
      <c r="P57" s="239"/>
      <c r="Q57" s="241" t="s">
        <v>15437</v>
      </c>
      <c r="R57" s="236" t="str">
        <f ca="1">IF(ISERROR($V57),"",OFFSET('Smelter Look-up'!$C$4,$V57-4,0)&amp;"")</f>
        <v>Operaciones Metalurgical S.A.</v>
      </c>
      <c r="S57" s="250" t="str">
        <f t="shared" ca="1" si="0"/>
        <v>BO</v>
      </c>
      <c r="T57" s="250" t="str">
        <f ca="1">IF(B57="","",IF(ISERROR(MATCH($J57,SorP!$B$1:$B$6230,0)),"",INDIRECT("'SorP'!$A$"&amp;MATCH($J57,SorP!$B$1:$B$6230,0))))</f>
        <v>BO-O</v>
      </c>
      <c r="U57" s="280"/>
      <c r="V57" s="281">
        <f ca="1">IF(C57="",NA(),MATCH($B57&amp;$C57,'Smelter Look-up'!$J:$J,0))</f>
        <v>438</v>
      </c>
      <c r="W57" s="282"/>
      <c r="X57" s="282">
        <f t="shared" ca="1" si="1"/>
        <v>0</v>
      </c>
      <c r="Y57" s="282"/>
      <c r="Z57" s="282"/>
      <c r="AB57" s="284" t="str">
        <f t="shared" ca="1" si="2"/>
        <v>TinOperaciones Metalurgical S.A.</v>
      </c>
    </row>
    <row r="58" spans="1:28" s="283" customFormat="1" ht="51">
      <c r="A58" s="235" t="s">
        <v>2696</v>
      </c>
      <c r="B58" s="236" t="str">
        <f ca="1">IF(LEN(A58)=0,"",INDEX('Smelter Look-up'!$A:$A,MATCH($A58,'Smelter Look-up'!$E:$E,0)))</f>
        <v>Tin</v>
      </c>
      <c r="C58" s="242" t="str">
        <f ca="1">IF(LEN(A58)=0,"",INDEX('Smelter Look-up'!$C:$C,MATCH($A58,'Smelter Look-up'!$E:$E,0)))</f>
        <v>PT Bangka Prima Tin</v>
      </c>
      <c r="D58" s="236"/>
      <c r="E58" s="236" t="str">
        <f ca="1">IF(ISERROR($V58),"",OFFSET('Smelter Look-up'!$D$4,$V58-4,0)&amp;"")</f>
        <v>INDONESIA</v>
      </c>
      <c r="F58" s="236" t="str">
        <f ca="1">IF(ISERROR($V58),"",OFFSET('Smelter Look-up'!$E$4,$V58-4,0))</f>
        <v>CID002776</v>
      </c>
      <c r="G58" s="236" t="str">
        <f ca="1">IF(C58=$X$4,"Enter smelter details", IF(ISERROR($V58),"",OFFSET('Smelter Look-up'!$F$4,$V58-4,0)))</f>
        <v>RMI</v>
      </c>
      <c r="H58" s="237">
        <f ca="1">IF(ISERROR($V58),"",OFFSET('Smelter Look-up'!$G$4,$V58-4,0))</f>
        <v>0</v>
      </c>
      <c r="I58" s="238" t="str">
        <f ca="1">IF(ISERROR($V58),"",OFFSET('Smelter Look-up'!$H$4,$V58-4,0))</f>
        <v>Air Mesu</v>
      </c>
      <c r="J58" s="238" t="str">
        <f ca="1">IF(ISERROR($V58),"",OFFSET('Smelter Look-up'!$I$4,$V58-4,0))</f>
        <v>Kepulauan Bangka Belitung</v>
      </c>
      <c r="K58" s="240"/>
      <c r="L58" s="240"/>
      <c r="M58" s="240"/>
      <c r="N58" s="240"/>
      <c r="O58" s="240"/>
      <c r="P58" s="239"/>
      <c r="Q58" s="241" t="s">
        <v>15437</v>
      </c>
      <c r="R58" s="236" t="str">
        <f ca="1">IF(ISERROR($V58),"",OFFSET('Smelter Look-up'!$C$4,$V58-4,0)&amp;"")</f>
        <v>PT Bangka Prima Tin</v>
      </c>
      <c r="S58" s="250" t="str">
        <f t="shared" ca="1" si="0"/>
        <v>ID</v>
      </c>
      <c r="T58" s="250" t="str">
        <f ca="1">IF(B58="","",IF(ISERROR(MATCH($J58,SorP!$B$1:$B$6230,0)),"",INDIRECT("'SorP'!$A$"&amp;MATCH($J58,SorP!$B$1:$B$6230,0))))</f>
        <v>ID-BB</v>
      </c>
      <c r="U58" s="280"/>
      <c r="V58" s="281">
        <f ca="1">IF(C58="",NA(),MATCH($B58&amp;$C58,'Smelter Look-up'!$J:$J,0))</f>
        <v>445</v>
      </c>
      <c r="W58" s="282"/>
      <c r="X58" s="282">
        <f t="shared" ca="1" si="1"/>
        <v>0</v>
      </c>
      <c r="Y58" s="282"/>
      <c r="Z58" s="282"/>
      <c r="AB58" s="284" t="str">
        <f t="shared" ca="1" si="2"/>
        <v>TinPT Bangka Prima Tin</v>
      </c>
    </row>
    <row r="59" spans="1:28" s="283" customFormat="1" ht="51">
      <c r="A59" s="235" t="s">
        <v>904</v>
      </c>
      <c r="B59" s="236" t="str">
        <f ca="1">IF(LEN(A59)=0,"",INDEX('Smelter Look-up'!$A:$A,MATCH($A59,'Smelter Look-up'!$E:$E,0)))</f>
        <v>Tin</v>
      </c>
      <c r="C59" s="242" t="str">
        <f ca="1">IF(LEN(A59)=0,"",INDEX('Smelter Look-up'!$C:$C,MATCH($A59,'Smelter Look-up'!$E:$E,0)))</f>
        <v>PT Tinindo Inter Nusa</v>
      </c>
      <c r="D59" s="236"/>
      <c r="E59" s="236" t="str">
        <f ca="1">IF(ISERROR($V59),"",OFFSET('Smelter Look-up'!$D$4,$V59-4,0)&amp;"")</f>
        <v>INDONESIA</v>
      </c>
      <c r="F59" s="236" t="str">
        <f ca="1">IF(ISERROR($V59),"",OFFSET('Smelter Look-up'!$E$4,$V59-4,0))</f>
        <v>CID001490</v>
      </c>
      <c r="G59" s="236" t="str">
        <f ca="1">IF(C59=$X$4,"Enter smelter details", IF(ISERROR($V59),"",OFFSET('Smelter Look-up'!$F$4,$V59-4,0)))</f>
        <v>RMI</v>
      </c>
      <c r="H59" s="237">
        <f ca="1">IF(ISERROR($V59),"",OFFSET('Smelter Look-up'!$G$4,$V59-4,0))</f>
        <v>0</v>
      </c>
      <c r="I59" s="238" t="str">
        <f ca="1">IF(ISERROR($V59),"",OFFSET('Smelter Look-up'!$H$4,$V59-4,0))</f>
        <v>Pangkal Pinang</v>
      </c>
      <c r="J59" s="238" t="str">
        <f ca="1">IF(ISERROR($V59),"",OFFSET('Smelter Look-up'!$I$4,$V59-4,0))</f>
        <v>Kepulauan Bangka Belitung</v>
      </c>
      <c r="K59" s="240"/>
      <c r="L59" s="240"/>
      <c r="M59" s="240"/>
      <c r="N59" s="240"/>
      <c r="O59" s="240"/>
      <c r="P59" s="239"/>
      <c r="Q59" s="241" t="s">
        <v>15437</v>
      </c>
      <c r="R59" s="236" t="str">
        <f ca="1">IF(ISERROR($V59),"",OFFSET('Smelter Look-up'!$C$4,$V59-4,0)&amp;"")</f>
        <v>PT Tinindo Inter Nusa</v>
      </c>
      <c r="S59" s="250" t="str">
        <f t="shared" ref="S59:S122" ca="1" si="3">IF(B59="","",IF(ISERROR(MATCH($E59,CL,0)),"Unknown",INDIRECT("'C'!$A$"&amp;MATCH($E59,CL,0)+1)))</f>
        <v>ID</v>
      </c>
      <c r="T59" s="250" t="str">
        <f ca="1">IF(B59="","",IF(ISERROR(MATCH($J59,SorP!$B$1:$B$6230,0)),"",INDIRECT("'SorP'!$A$"&amp;MATCH($J59,SorP!$B$1:$B$6230,0))))</f>
        <v>ID-BB</v>
      </c>
      <c r="U59" s="280"/>
      <c r="V59" s="281">
        <f ca="1">IF(C59="",NA(),MATCH($B59&amp;$C59,'Smelter Look-up'!$J:$J,0))</f>
        <v>471</v>
      </c>
      <c r="W59" s="282"/>
      <c r="X59" s="282">
        <f t="shared" ref="X59:X122" ca="1" si="4">IF(AND(C59="Smelter not listed",OR(LEN(D59)=0,LEN(E59)=0)),1,0)</f>
        <v>0</v>
      </c>
      <c r="Y59" s="282"/>
      <c r="Z59" s="282"/>
      <c r="AB59" s="284" t="str">
        <f t="shared" ref="AB59:AB122" ca="1" si="5">B59&amp;C59</f>
        <v>TinPT Tinindo Inter Nusa</v>
      </c>
    </row>
    <row r="60" spans="1:28" s="283" customFormat="1" ht="51">
      <c r="A60" s="235" t="s">
        <v>2766</v>
      </c>
      <c r="B60" s="236" t="str">
        <f ca="1">IF(LEN(A60)=0,"",INDEX('Smelter Look-up'!$A:$A,MATCH($A60,'Smelter Look-up'!$E:$E,0)))</f>
        <v>Tin</v>
      </c>
      <c r="C60" s="242" t="str">
        <f ca="1">IF(LEN(A60)=0,"",INDEX('Smelter Look-up'!$C:$C,MATCH($A60,'Smelter Look-up'!$E:$E,0)))</f>
        <v>CV Tiga Sekawan</v>
      </c>
      <c r="D60" s="236"/>
      <c r="E60" s="236" t="str">
        <f ca="1">IF(ISERROR($V60),"",OFFSET('Smelter Look-up'!$D$4,$V60-4,0)&amp;"")</f>
        <v>INDONESIA</v>
      </c>
      <c r="F60" s="236" t="str">
        <f ca="1">IF(ISERROR($V60),"",OFFSET('Smelter Look-up'!$E$4,$V60-4,0))</f>
        <v>CID002593</v>
      </c>
      <c r="G60" s="236" t="str">
        <f ca="1">IF(C60=$X$4,"Enter smelter details", IF(ISERROR($V60),"",OFFSET('Smelter Look-up'!$F$4,$V60-4,0)))</f>
        <v>RMI</v>
      </c>
      <c r="H60" s="237">
        <f ca="1">IF(ISERROR($V60),"",OFFSET('Smelter Look-up'!$G$4,$V60-4,0))</f>
        <v>0</v>
      </c>
      <c r="I60" s="238" t="str">
        <f ca="1">IF(ISERROR($V60),"",OFFSET('Smelter Look-up'!$H$4,$V60-4,0))</f>
        <v>Pangkal Pinang</v>
      </c>
      <c r="J60" s="238" t="str">
        <f ca="1">IF(ISERROR($V60),"",OFFSET('Smelter Look-up'!$I$4,$V60-4,0))</f>
        <v>Kepulauan Bangka Belitung</v>
      </c>
      <c r="K60" s="240"/>
      <c r="L60" s="240"/>
      <c r="M60" s="240"/>
      <c r="N60" s="240"/>
      <c r="O60" s="240"/>
      <c r="P60" s="239"/>
      <c r="Q60" s="241" t="s">
        <v>15437</v>
      </c>
      <c r="R60" s="236" t="str">
        <f ca="1">IF(ISERROR($V60),"",OFFSET('Smelter Look-up'!$C$4,$V60-4,0)&amp;"")</f>
        <v>CV Tiga Sekawan</v>
      </c>
      <c r="S60" s="250" t="str">
        <f t="shared" ca="1" si="3"/>
        <v>ID</v>
      </c>
      <c r="T60" s="250" t="str">
        <f ca="1">IF(B60="","",IF(ISERROR(MATCH($J60,SorP!$B$1:$B$6230,0)),"",INDIRECT("'SorP'!$A$"&amp;MATCH($J60,SorP!$B$1:$B$6230,0))))</f>
        <v>ID-BB</v>
      </c>
      <c r="U60" s="280"/>
      <c r="V60" s="281">
        <f ca="1">IF(C60="",NA(),MATCH($B60&amp;$C60,'Smelter Look-up'!$J:$J,0))</f>
        <v>374</v>
      </c>
      <c r="W60" s="282"/>
      <c r="X60" s="282">
        <f t="shared" ca="1" si="4"/>
        <v>0</v>
      </c>
      <c r="Y60" s="282"/>
      <c r="Z60" s="282"/>
      <c r="AB60" s="284" t="str">
        <f t="shared" ca="1" si="5"/>
        <v>TinCV Tiga Sekawan</v>
      </c>
    </row>
    <row r="61" spans="1:28" s="283" customFormat="1" ht="51">
      <c r="A61" s="235" t="s">
        <v>1560</v>
      </c>
      <c r="B61" s="236" t="str">
        <f ca="1">IF(LEN(A61)=0,"",INDEX('Smelter Look-up'!$A:$A,MATCH($A61,'Smelter Look-up'!$E:$E,0)))</f>
        <v>Tin</v>
      </c>
      <c r="C61" s="242" t="str">
        <f ca="1">IF(LEN(A61)=0,"",INDEX('Smelter Look-up'!$C:$C,MATCH($A61,'Smelter Look-up'!$E:$E,0)))</f>
        <v>CV Venus Inti Perkasa</v>
      </c>
      <c r="D61" s="236"/>
      <c r="E61" s="236" t="str">
        <f ca="1">IF(ISERROR($V61),"",OFFSET('Smelter Look-up'!$D$4,$V61-4,0)&amp;"")</f>
        <v>INDONESIA</v>
      </c>
      <c r="F61" s="236" t="str">
        <f ca="1">IF(ISERROR($V61),"",OFFSET('Smelter Look-up'!$E$4,$V61-4,0))</f>
        <v>CID002455</v>
      </c>
      <c r="G61" s="236" t="str">
        <f ca="1">IF(C61=$X$4,"Enter smelter details", IF(ISERROR($V61),"",OFFSET('Smelter Look-up'!$F$4,$V61-4,0)))</f>
        <v>RMI</v>
      </c>
      <c r="H61" s="237">
        <f ca="1">IF(ISERROR($V61),"",OFFSET('Smelter Look-up'!$G$4,$V61-4,0))</f>
        <v>0</v>
      </c>
      <c r="I61" s="238" t="str">
        <f ca="1">IF(ISERROR($V61),"",OFFSET('Smelter Look-up'!$H$4,$V61-4,0))</f>
        <v>Pangkal Pinang</v>
      </c>
      <c r="J61" s="238" t="str">
        <f ca="1">IF(ISERROR($V61),"",OFFSET('Smelter Look-up'!$I$4,$V61-4,0))</f>
        <v>Kepulauan Bangka Belitung</v>
      </c>
      <c r="K61" s="240"/>
      <c r="L61" s="240"/>
      <c r="M61" s="240"/>
      <c r="N61" s="240"/>
      <c r="O61" s="240"/>
      <c r="P61" s="239"/>
      <c r="Q61" s="241" t="s">
        <v>15437</v>
      </c>
      <c r="R61" s="236" t="str">
        <f ca="1">IF(ISERROR($V61),"",OFFSET('Smelter Look-up'!$C$4,$V61-4,0)&amp;"")</f>
        <v>CV Venus Inti Perkasa</v>
      </c>
      <c r="S61" s="250" t="str">
        <f t="shared" ca="1" si="3"/>
        <v>ID</v>
      </c>
      <c r="T61" s="250" t="str">
        <f ca="1">IF(B61="","",IF(ISERROR(MATCH($J61,SorP!$B$1:$B$6230,0)),"",INDIRECT("'SorP'!$A$"&amp;MATCH($J61,SorP!$B$1:$B$6230,0))))</f>
        <v>ID-BB</v>
      </c>
      <c r="U61" s="280"/>
      <c r="V61" s="281">
        <f ca="1">IF(C61="",NA(),MATCH($B61&amp;$C61,'Smelter Look-up'!$J:$J,0))</f>
        <v>376</v>
      </c>
      <c r="W61" s="282"/>
      <c r="X61" s="282">
        <f t="shared" ca="1" si="4"/>
        <v>0</v>
      </c>
      <c r="Y61" s="282"/>
      <c r="Z61" s="282"/>
      <c r="AB61" s="284" t="str">
        <f t="shared" ca="1" si="5"/>
        <v>TinCV Venus Inti Perkasa</v>
      </c>
    </row>
    <row r="62" spans="1:28" s="283" customFormat="1" ht="25.5">
      <c r="A62" s="235" t="s">
        <v>906</v>
      </c>
      <c r="B62" s="236" t="str">
        <f ca="1">IF(LEN(A62)=0,"",INDEX('Smelter Look-up'!$A:$A,MATCH($A62,'Smelter Look-up'!$E:$E,0)))</f>
        <v>Tin</v>
      </c>
      <c r="C62" s="242" t="str">
        <f ca="1">IF(LEN(A62)=0,"",INDEX('Smelter Look-up'!$C:$C,MATCH($A62,'Smelter Look-up'!$E:$E,0)))</f>
        <v>Rui Da Hung</v>
      </c>
      <c r="D62" s="236"/>
      <c r="E62" s="236" t="str">
        <f ca="1">IF(ISERROR($V62),"",OFFSET('Smelter Look-up'!$D$4,$V62-4,0)&amp;"")</f>
        <v>TAIWAN, PROVINCE OF CHINA</v>
      </c>
      <c r="F62" s="236" t="str">
        <f ca="1">IF(ISERROR($V62),"",OFFSET('Smelter Look-up'!$E$4,$V62-4,0))</f>
        <v>CID001539</v>
      </c>
      <c r="G62" s="236" t="str">
        <f ca="1">IF(C62=$X$4,"Enter smelter details", IF(ISERROR($V62),"",OFFSET('Smelter Look-up'!$F$4,$V62-4,0)))</f>
        <v>RMI</v>
      </c>
      <c r="H62" s="237">
        <f ca="1">IF(ISERROR($V62),"",OFFSET('Smelter Look-up'!$G$4,$V62-4,0))</f>
        <v>0</v>
      </c>
      <c r="I62" s="238" t="str">
        <f ca="1">IF(ISERROR($V62),"",OFFSET('Smelter Look-up'!$H$4,$V62-4,0))</f>
        <v>Taoyuan</v>
      </c>
      <c r="J62" s="238" t="str">
        <f ca="1">IF(ISERROR($V62),"",OFFSET('Smelter Look-up'!$I$4,$V62-4,0))</f>
        <v>Taoyuan</v>
      </c>
      <c r="K62" s="240"/>
      <c r="L62" s="240"/>
      <c r="M62" s="240"/>
      <c r="N62" s="240"/>
      <c r="O62" s="240"/>
      <c r="P62" s="239"/>
      <c r="Q62" s="241" t="s">
        <v>15437</v>
      </c>
      <c r="R62" s="236" t="str">
        <f ca="1">IF(ISERROR($V62),"",OFFSET('Smelter Look-up'!$C$4,$V62-4,0)&amp;"")</f>
        <v>Rui Da Hung</v>
      </c>
      <c r="S62" s="250" t="str">
        <f t="shared" ca="1" si="3"/>
        <v>TW</v>
      </c>
      <c r="T62" s="250" t="str">
        <f ca="1">IF(B62="","",IF(ISERROR(MATCH($J62,SorP!$B$1:$B$6230,0)),"",INDIRECT("'SorP'!$A$"&amp;MATCH($J62,SorP!$B$1:$B$6230,0))))</f>
        <v>TW-TAO</v>
      </c>
      <c r="U62" s="280"/>
      <c r="V62" s="281">
        <f ca="1">IF(C62="",NA(),MATCH($B62&amp;$C62,'Smelter Look-up'!$J:$J,0))</f>
        <v>476</v>
      </c>
      <c r="W62" s="282"/>
      <c r="X62" s="282">
        <f t="shared" ca="1" si="4"/>
        <v>0</v>
      </c>
      <c r="Y62" s="282"/>
      <c r="Z62" s="282"/>
      <c r="AB62" s="284" t="str">
        <f t="shared" ca="1" si="5"/>
        <v>TinRui Da Hung</v>
      </c>
    </row>
    <row r="63" spans="1:28" s="283" customFormat="1" ht="51">
      <c r="A63" s="235" t="s">
        <v>2736</v>
      </c>
      <c r="B63" s="236" t="str">
        <f ca="1">IF(LEN(A63)=0,"",INDEX('Smelter Look-up'!$A:$A,MATCH($A63,'Smelter Look-up'!$E:$E,0)))</f>
        <v>Tin</v>
      </c>
      <c r="C63" s="242" t="str">
        <f ca="1">IF(LEN(A63)=0,"",INDEX('Smelter Look-up'!$C:$C,MATCH($A63,'Smelter Look-up'!$E:$E,0)))</f>
        <v>PT Sukses Inti Makmur</v>
      </c>
      <c r="D63" s="236"/>
      <c r="E63" s="236" t="str">
        <f ca="1">IF(ISERROR($V63),"",OFFSET('Smelter Look-up'!$D$4,$V63-4,0)&amp;"")</f>
        <v>INDONESIA</v>
      </c>
      <c r="F63" s="236" t="str">
        <f ca="1">IF(ISERROR($V63),"",OFFSET('Smelter Look-up'!$E$4,$V63-4,0))</f>
        <v>CID002816</v>
      </c>
      <c r="G63" s="236" t="str">
        <f ca="1">IF(C63=$X$4,"Enter smelter details", IF(ISERROR($V63),"",OFFSET('Smelter Look-up'!$F$4,$V63-4,0)))</f>
        <v>RMI</v>
      </c>
      <c r="H63" s="237">
        <f ca="1">IF(ISERROR($V63),"",OFFSET('Smelter Look-up'!$G$4,$V63-4,0))</f>
        <v>0</v>
      </c>
      <c r="I63" s="238" t="str">
        <f ca="1">IF(ISERROR($V63),"",OFFSET('Smelter Look-up'!$H$4,$V63-4,0))</f>
        <v>Sungai Samak</v>
      </c>
      <c r="J63" s="238" t="str">
        <f ca="1">IF(ISERROR($V63),"",OFFSET('Smelter Look-up'!$I$4,$V63-4,0))</f>
        <v>Kepulauan Bangka Belitung</v>
      </c>
      <c r="K63" s="240"/>
      <c r="L63" s="240"/>
      <c r="M63" s="240"/>
      <c r="N63" s="240"/>
      <c r="O63" s="240"/>
      <c r="P63" s="239"/>
      <c r="Q63" s="241" t="s">
        <v>15437</v>
      </c>
      <c r="R63" s="236" t="str">
        <f ca="1">IF(ISERROR($V63),"",OFFSET('Smelter Look-up'!$C$4,$V63-4,0)&amp;"")</f>
        <v>PT Sukses Inti Makmur</v>
      </c>
      <c r="S63" s="250" t="str">
        <f t="shared" ca="1" si="3"/>
        <v>ID</v>
      </c>
      <c r="T63" s="250" t="str">
        <f ca="1">IF(B63="","",IF(ISERROR(MATCH($J63,SorP!$B$1:$B$6230,0)),"",INDIRECT("'SorP'!$A$"&amp;MATCH($J63,SorP!$B$1:$B$6230,0))))</f>
        <v>ID-BB</v>
      </c>
      <c r="U63" s="280"/>
      <c r="V63" s="281">
        <f ca="1">IF(C63="",NA(),MATCH($B63&amp;$C63,'Smelter Look-up'!$J:$J,0))</f>
        <v>466</v>
      </c>
      <c r="W63" s="282"/>
      <c r="X63" s="282">
        <f t="shared" ca="1" si="4"/>
        <v>0</v>
      </c>
      <c r="Y63" s="282"/>
      <c r="Z63" s="282"/>
      <c r="AB63" s="284" t="str">
        <f t="shared" ca="1" si="5"/>
        <v>TinPT Sukses Inti Makmur</v>
      </c>
    </row>
    <row r="64" spans="1:28" s="283" customFormat="1" ht="38.25">
      <c r="A64" s="235" t="s">
        <v>2744</v>
      </c>
      <c r="B64" s="236" t="str">
        <f ca="1">IF(LEN(A64)=0,"",INDEX('Smelter Look-up'!$A:$A,MATCH($A64,'Smelter Look-up'!$E:$E,0)))</f>
        <v>Tin</v>
      </c>
      <c r="C64" s="242" t="str">
        <f ca="1">IF(LEN(A64)=0,"",INDEX('Smelter Look-up'!$C:$C,MATCH($A64,'Smelter Look-up'!$E:$E,0)))</f>
        <v>PT Tommy Utama</v>
      </c>
      <c r="D64" s="236"/>
      <c r="E64" s="236" t="str">
        <f ca="1">IF(ISERROR($V64),"",OFFSET('Smelter Look-up'!$D$4,$V64-4,0)&amp;"")</f>
        <v>INDONESIA</v>
      </c>
      <c r="F64" s="236" t="str">
        <f ca="1">IF(ISERROR($V64),"",OFFSET('Smelter Look-up'!$E$4,$V64-4,0))</f>
        <v>CID001493</v>
      </c>
      <c r="G64" s="236" t="str">
        <f ca="1">IF(C64=$X$4,"Enter smelter details", IF(ISERROR($V64),"",OFFSET('Smelter Look-up'!$F$4,$V64-4,0)))</f>
        <v>RMI</v>
      </c>
      <c r="H64" s="237">
        <f ca="1">IF(ISERROR($V64),"",OFFSET('Smelter Look-up'!$G$4,$V64-4,0))</f>
        <v>0</v>
      </c>
      <c r="I64" s="238" t="str">
        <f ca="1">IF(ISERROR($V64),"",OFFSET('Smelter Look-up'!$H$4,$V64-4,0))</f>
        <v>Sumping Desa Batu Peyu</v>
      </c>
      <c r="J64" s="238" t="str">
        <f ca="1">IF(ISERROR($V64),"",OFFSET('Smelter Look-up'!$I$4,$V64-4,0))</f>
        <v>Kepulauan Bangka Belitung</v>
      </c>
      <c r="K64" s="240"/>
      <c r="L64" s="240"/>
      <c r="M64" s="240"/>
      <c r="N64" s="240"/>
      <c r="O64" s="240"/>
      <c r="P64" s="239"/>
      <c r="Q64" s="241" t="s">
        <v>15437</v>
      </c>
      <c r="R64" s="236" t="str">
        <f ca="1">IF(ISERROR($V64),"",OFFSET('Smelter Look-up'!$C$4,$V64-4,0)&amp;"")</f>
        <v>PT Tommy Utama</v>
      </c>
      <c r="S64" s="250" t="str">
        <f t="shared" ca="1" si="3"/>
        <v>ID</v>
      </c>
      <c r="T64" s="250" t="str">
        <f ca="1">IF(B64="","",IF(ISERROR(MATCH($J64,SorP!$B$1:$B$6230,0)),"",INDIRECT("'SorP'!$A$"&amp;MATCH($J64,SorP!$B$1:$B$6230,0))))</f>
        <v>ID-BB</v>
      </c>
      <c r="U64" s="280"/>
      <c r="V64" s="281">
        <f ca="1">IF(C64="",NA(),MATCH($B64&amp;$C64,'Smelter Look-up'!$J:$J,0))</f>
        <v>472</v>
      </c>
      <c r="W64" s="282"/>
      <c r="X64" s="282">
        <f t="shared" ca="1" si="4"/>
        <v>0</v>
      </c>
      <c r="Y64" s="282"/>
      <c r="Z64" s="282"/>
      <c r="AB64" s="284" t="str">
        <f t="shared" ca="1" si="5"/>
        <v>TinPT Tommy Utama</v>
      </c>
    </row>
    <row r="65" spans="1:28" s="283" customFormat="1" ht="63.75">
      <c r="A65" s="235" t="s">
        <v>1535</v>
      </c>
      <c r="B65" s="236" t="str">
        <f ca="1">IF(LEN(A65)=0,"",INDEX('Smelter Look-up'!$A:$A,MATCH($A65,'Smelter Look-up'!$E:$E,0)))</f>
        <v>Tin</v>
      </c>
      <c r="C65" s="242" t="str">
        <f ca="1">IF(LEN(A65)=0,"",INDEX('Smelter Look-up'!$C:$C,MATCH($A65,'Smelter Look-up'!$E:$E,0)))</f>
        <v>PT Aries Kencana Sejahtera</v>
      </c>
      <c r="D65" s="236"/>
      <c r="E65" s="236" t="str">
        <f ca="1">IF(ISERROR($V65),"",OFFSET('Smelter Look-up'!$D$4,$V65-4,0)&amp;"")</f>
        <v>INDONESIA</v>
      </c>
      <c r="F65" s="236" t="str">
        <f ca="1">IF(ISERROR($V65),"",OFFSET('Smelter Look-up'!$E$4,$V65-4,0))</f>
        <v>CID000309</v>
      </c>
      <c r="G65" s="236" t="str">
        <f ca="1">IF(C65=$X$4,"Enter smelter details", IF(ISERROR($V65),"",OFFSET('Smelter Look-up'!$F$4,$V65-4,0)))</f>
        <v>RMI</v>
      </c>
      <c r="H65" s="237">
        <f ca="1">IF(ISERROR($V65),"",OFFSET('Smelter Look-up'!$G$4,$V65-4,0))</f>
        <v>0</v>
      </c>
      <c r="I65" s="238" t="str">
        <f ca="1">IF(ISERROR($V65),"",OFFSET('Smelter Look-up'!$H$4,$V65-4,0))</f>
        <v>Pemali</v>
      </c>
      <c r="J65" s="238" t="str">
        <f ca="1">IF(ISERROR($V65),"",OFFSET('Smelter Look-up'!$I$4,$V65-4,0))</f>
        <v>Kepulauan Bangka Belitung</v>
      </c>
      <c r="K65" s="240"/>
      <c r="L65" s="240"/>
      <c r="M65" s="240"/>
      <c r="N65" s="240"/>
      <c r="O65" s="240"/>
      <c r="P65" s="239"/>
      <c r="Q65" s="241" t="s">
        <v>15437</v>
      </c>
      <c r="R65" s="236" t="str">
        <f ca="1">IF(ISERROR($V65),"",OFFSET('Smelter Look-up'!$C$4,$V65-4,0)&amp;"")</f>
        <v>PT Aries Kencana Sejahtera</v>
      </c>
      <c r="S65" s="250" t="str">
        <f t="shared" ca="1" si="3"/>
        <v>ID</v>
      </c>
      <c r="T65" s="250" t="str">
        <f ca="1">IF(B65="","",IF(ISERROR(MATCH($J65,SorP!$B$1:$B$6230,0)),"",INDIRECT("'SorP'!$A$"&amp;MATCH($J65,SorP!$B$1:$B$6230,0))))</f>
        <v>ID-BB</v>
      </c>
      <c r="U65" s="280"/>
      <c r="V65" s="281">
        <f ca="1">IF(C65="",NA(),MATCH($B65&amp;$C65,'Smelter Look-up'!$J:$J,0))</f>
        <v>441</v>
      </c>
      <c r="W65" s="282"/>
      <c r="X65" s="282">
        <f t="shared" ca="1" si="4"/>
        <v>0</v>
      </c>
      <c r="Y65" s="282"/>
      <c r="Z65" s="282"/>
      <c r="AB65" s="284" t="str">
        <f t="shared" ca="1" si="5"/>
        <v>TinPT Aries Kencana Sejahtera</v>
      </c>
    </row>
    <row r="66" spans="1:28" s="283" customFormat="1" ht="51">
      <c r="A66" s="235" t="s">
        <v>895</v>
      </c>
      <c r="B66" s="236" t="str">
        <f ca="1">IF(LEN(A66)=0,"",INDEX('Smelter Look-up'!$A:$A,MATCH($A66,'Smelter Look-up'!$E:$E,0)))</f>
        <v>Tin</v>
      </c>
      <c r="C66" s="242" t="str">
        <f ca="1">IF(LEN(A66)=0,"",INDEX('Smelter Look-up'!$C:$C,MATCH($A66,'Smelter Look-up'!$E:$E,0)))</f>
        <v>PT Eunindo Usaha Mandiri</v>
      </c>
      <c r="D66" s="236"/>
      <c r="E66" s="236" t="str">
        <f ca="1">IF(ISERROR($V66),"",OFFSET('Smelter Look-up'!$D$4,$V66-4,0)&amp;"")</f>
        <v>INDONESIA</v>
      </c>
      <c r="F66" s="236" t="str">
        <f ca="1">IF(ISERROR($V66),"",OFFSET('Smelter Look-up'!$E$4,$V66-4,0))</f>
        <v>CID001438</v>
      </c>
      <c r="G66" s="236" t="str">
        <f ca="1">IF(C66=$X$4,"Enter smelter details", IF(ISERROR($V66),"",OFFSET('Smelter Look-up'!$F$4,$V66-4,0)))</f>
        <v>RMI</v>
      </c>
      <c r="H66" s="237">
        <f ca="1">IF(ISERROR($V66),"",OFFSET('Smelter Look-up'!$G$4,$V66-4,0))</f>
        <v>0</v>
      </c>
      <c r="I66" s="238" t="str">
        <f ca="1">IF(ISERROR($V66),"",OFFSET('Smelter Look-up'!$H$4,$V66-4,0))</f>
        <v>Karimun</v>
      </c>
      <c r="J66" s="238" t="str">
        <f ca="1">IF(ISERROR($V66),"",OFFSET('Smelter Look-up'!$I$4,$V66-4,0))</f>
        <v>Kepulauan Riau</v>
      </c>
      <c r="K66" s="240"/>
      <c r="L66" s="240"/>
      <c r="M66" s="240"/>
      <c r="N66" s="240"/>
      <c r="O66" s="240"/>
      <c r="P66" s="239"/>
      <c r="Q66" s="241" t="s">
        <v>15437</v>
      </c>
      <c r="R66" s="236" t="str">
        <f ca="1">IF(ISERROR($V66),"",OFFSET('Smelter Look-up'!$C$4,$V66-4,0)&amp;"")</f>
        <v>PT Eunindo Usaha Mandiri</v>
      </c>
      <c r="S66" s="250" t="str">
        <f t="shared" ca="1" si="3"/>
        <v>ID</v>
      </c>
      <c r="T66" s="250" t="str">
        <f ca="1">IF(B66="","",IF(ISERROR(MATCH($J66,SorP!$B$1:$B$6230,0)),"",INDIRECT("'SorP'!$A$"&amp;MATCH($J66,SorP!$B$1:$B$6230,0))))</f>
        <v>ID-KR</v>
      </c>
      <c r="U66" s="280"/>
      <c r="V66" s="281">
        <f ca="1">IF(C66="",NA(),MATCH($B66&amp;$C66,'Smelter Look-up'!$J:$J,0))</f>
        <v>451</v>
      </c>
      <c r="W66" s="282"/>
      <c r="X66" s="282">
        <f t="shared" ca="1" si="4"/>
        <v>0</v>
      </c>
      <c r="Y66" s="282"/>
      <c r="Z66" s="282"/>
      <c r="AB66" s="284" t="str">
        <f t="shared" ca="1" si="5"/>
        <v>TinPT Eunindo Usaha Mandiri</v>
      </c>
    </row>
    <row r="67" spans="1:28" s="283" customFormat="1" ht="38.25">
      <c r="A67" s="235" t="s">
        <v>873</v>
      </c>
      <c r="B67" s="236" t="str">
        <f ca="1">IF(LEN(A67)=0,"",INDEX('Smelter Look-up'!$A:$A,MATCH($A67,'Smelter Look-up'!$E:$E,0)))</f>
        <v>Tin</v>
      </c>
      <c r="C67" s="242" t="str">
        <f ca="1">IF(LEN(A67)=0,"",INDEX('Smelter Look-up'!$C:$C,MATCH($A67,'Smelter Look-up'!$E:$E,0)))</f>
        <v>CV United Smelting</v>
      </c>
      <c r="D67" s="236"/>
      <c r="E67" s="236" t="str">
        <f ca="1">IF(ISERROR($V67),"",OFFSET('Smelter Look-up'!$D$4,$V67-4,0)&amp;"")</f>
        <v>INDONESIA</v>
      </c>
      <c r="F67" s="236" t="str">
        <f ca="1">IF(ISERROR($V67),"",OFFSET('Smelter Look-up'!$E$4,$V67-4,0))</f>
        <v>CID000315</v>
      </c>
      <c r="G67" s="236" t="str">
        <f ca="1">IF(C67=$X$4,"Enter smelter details", IF(ISERROR($V67),"",OFFSET('Smelter Look-up'!$F$4,$V67-4,0)))</f>
        <v>RMI</v>
      </c>
      <c r="H67" s="237">
        <f ca="1">IF(ISERROR($V67),"",OFFSET('Smelter Look-up'!$G$4,$V67-4,0))</f>
        <v>0</v>
      </c>
      <c r="I67" s="238" t="str">
        <f ca="1">IF(ISERROR($V67),"",OFFSET('Smelter Look-up'!$H$4,$V67-4,0))</f>
        <v>Pangkal Pinang</v>
      </c>
      <c r="J67" s="238" t="str">
        <f ca="1">IF(ISERROR($V67),"",OFFSET('Smelter Look-up'!$I$4,$V67-4,0))</f>
        <v>Kepulauan Bangka Belitung</v>
      </c>
      <c r="K67" s="240"/>
      <c r="L67" s="240"/>
      <c r="M67" s="240"/>
      <c r="N67" s="240"/>
      <c r="O67" s="240"/>
      <c r="P67" s="239"/>
      <c r="Q67" s="241" t="s">
        <v>15437</v>
      </c>
      <c r="R67" s="236" t="str">
        <f ca="1">IF(ISERROR($V67),"",OFFSET('Smelter Look-up'!$C$4,$V67-4,0)&amp;"")</f>
        <v>CV United Smelting</v>
      </c>
      <c r="S67" s="250" t="str">
        <f t="shared" ca="1" si="3"/>
        <v>ID</v>
      </c>
      <c r="T67" s="250" t="str">
        <f ca="1">IF(B67="","",IF(ISERROR(MATCH($J67,SorP!$B$1:$B$6230,0)),"",INDIRECT("'SorP'!$A$"&amp;MATCH($J67,SorP!$B$1:$B$6230,0))))</f>
        <v>ID-BB</v>
      </c>
      <c r="U67" s="280"/>
      <c r="V67" s="281">
        <f ca="1">IF(C67="",NA(),MATCH($B67&amp;$C67,'Smelter Look-up'!$J:$J,0))</f>
        <v>375</v>
      </c>
      <c r="W67" s="282"/>
      <c r="X67" s="282">
        <f t="shared" ca="1" si="4"/>
        <v>0</v>
      </c>
      <c r="Y67" s="282"/>
      <c r="Z67" s="282"/>
      <c r="AB67" s="284" t="str">
        <f t="shared" ca="1" si="5"/>
        <v>TinCV United Smelting</v>
      </c>
    </row>
    <row r="68" spans="1:28" s="283" customFormat="1" ht="51">
      <c r="A68" s="235" t="s">
        <v>2082</v>
      </c>
      <c r="B68" s="236" t="str">
        <f ca="1">IF(LEN(A68)=0,"",INDEX('Smelter Look-up'!$A:$A,MATCH($A68,'Smelter Look-up'!$E:$E,0)))</f>
        <v>Tin</v>
      </c>
      <c r="C68" s="242" t="str">
        <f ca="1">IF(LEN(A68)=0,"",INDEX('Smelter Look-up'!$C:$C,MATCH($A68,'Smelter Look-up'!$E:$E,0)))</f>
        <v>Metallic Resources, Inc.</v>
      </c>
      <c r="D68" s="236"/>
      <c r="E68" s="236" t="str">
        <f ca="1">IF(ISERROR($V68),"",OFFSET('Smelter Look-up'!$D$4,$V68-4,0)&amp;"")</f>
        <v>UNITED STATES OF AMERICA</v>
      </c>
      <c r="F68" s="236" t="str">
        <f ca="1">IF(ISERROR($V68),"",OFFSET('Smelter Look-up'!$E$4,$V68-4,0))</f>
        <v>CID001142</v>
      </c>
      <c r="G68" s="236" t="str">
        <f ca="1">IF(C68=$X$4,"Enter smelter details", IF(ISERROR($V68),"",OFFSET('Smelter Look-up'!$F$4,$V68-4,0)))</f>
        <v>RMI</v>
      </c>
      <c r="H68" s="237">
        <f ca="1">IF(ISERROR($V68),"",OFFSET('Smelter Look-up'!$G$4,$V68-4,0))</f>
        <v>0</v>
      </c>
      <c r="I68" s="238" t="str">
        <f ca="1">IF(ISERROR($V68),"",OFFSET('Smelter Look-up'!$H$4,$V68-4,0))</f>
        <v>Twinsburg</v>
      </c>
      <c r="J68" s="238" t="str">
        <f ca="1">IF(ISERROR($V68),"",OFFSET('Smelter Look-up'!$I$4,$V68-4,0))</f>
        <v>Ohio</v>
      </c>
      <c r="K68" s="240"/>
      <c r="L68" s="240"/>
      <c r="M68" s="240"/>
      <c r="N68" s="240"/>
      <c r="O68" s="240"/>
      <c r="P68" s="239"/>
      <c r="Q68" s="241" t="s">
        <v>15437</v>
      </c>
      <c r="R68" s="236" t="str">
        <f ca="1">IF(ISERROR($V68),"",OFFSET('Smelter Look-up'!$C$4,$V68-4,0)&amp;"")</f>
        <v>Metallic Resources, Inc.</v>
      </c>
      <c r="S68" s="250" t="str">
        <f t="shared" ca="1" si="3"/>
        <v>US</v>
      </c>
      <c r="T68" s="250" t="str">
        <f ca="1">IF(B68="","",IF(ISERROR(MATCH($J68,SorP!$B$1:$B$6230,0)),"",INDIRECT("'SorP'!$A$"&amp;MATCH($J68,SorP!$B$1:$B$6230,0))))</f>
        <v>US-OH</v>
      </c>
      <c r="U68" s="280"/>
      <c r="V68" s="281">
        <f ca="1">IF(C68="",NA(),MATCH($B68&amp;$C68,'Smelter Look-up'!$J:$J,0))</f>
        <v>422</v>
      </c>
      <c r="W68" s="282"/>
      <c r="X68" s="282">
        <f t="shared" ca="1" si="4"/>
        <v>0</v>
      </c>
      <c r="Y68" s="282"/>
      <c r="Z68" s="282"/>
      <c r="AB68" s="284" t="str">
        <f t="shared" ca="1" si="5"/>
        <v>TinMetallic Resources, Inc.</v>
      </c>
    </row>
    <row r="69" spans="1:28" s="283" customFormat="1" ht="51">
      <c r="A69" s="235" t="s">
        <v>3175</v>
      </c>
      <c r="B69" s="236" t="str">
        <f ca="1">IF(LEN(A69)=0,"",INDEX('Smelter Look-up'!$A:$A,MATCH($A69,'Smelter Look-up'!$E:$E,0)))</f>
        <v>Tin</v>
      </c>
      <c r="C69" s="242" t="str">
        <f ca="1">IF(LEN(A69)=0,"",INDEX('Smelter Look-up'!$C:$C,MATCH($A69,'Smelter Look-up'!$E:$E,0)))</f>
        <v>PT Menara Cipta Mulia</v>
      </c>
      <c r="D69" s="236"/>
      <c r="E69" s="236" t="str">
        <f ca="1">IF(ISERROR($V69),"",OFFSET('Smelter Look-up'!$D$4,$V69-4,0)&amp;"")</f>
        <v>INDONESIA</v>
      </c>
      <c r="F69" s="236" t="str">
        <f ca="1">IF(ISERROR($V69),"",OFFSET('Smelter Look-up'!$E$4,$V69-4,0))</f>
        <v>CID002835</v>
      </c>
      <c r="G69" s="236" t="str">
        <f ca="1">IF(C69=$X$4,"Enter smelter details", IF(ISERROR($V69),"",OFFSET('Smelter Look-up'!$F$4,$V69-4,0)))</f>
        <v>RMI</v>
      </c>
      <c r="H69" s="237">
        <f ca="1">IF(ISERROR($V69),"",OFFSET('Smelter Look-up'!$G$4,$V69-4,0))</f>
        <v>0</v>
      </c>
      <c r="I69" s="238" t="str">
        <f ca="1">IF(ISERROR($V69),"",OFFSET('Smelter Look-up'!$H$4,$V69-4,0))</f>
        <v>Mentawak</v>
      </c>
      <c r="J69" s="238" t="str">
        <f ca="1">IF(ISERROR($V69),"",OFFSET('Smelter Look-up'!$I$4,$V69-4,0))</f>
        <v>Kepulauan Bangka Belitung</v>
      </c>
      <c r="K69" s="240"/>
      <c r="L69" s="240"/>
      <c r="M69" s="240"/>
      <c r="N69" s="240"/>
      <c r="O69" s="240"/>
      <c r="P69" s="239"/>
      <c r="Q69" s="241" t="s">
        <v>15437</v>
      </c>
      <c r="R69" s="236" t="str">
        <f ca="1">IF(ISERROR($V69),"",OFFSET('Smelter Look-up'!$C$4,$V69-4,0)&amp;"")</f>
        <v>PT Menara Cipta Mulia</v>
      </c>
      <c r="S69" s="250" t="str">
        <f t="shared" ca="1" si="3"/>
        <v>ID</v>
      </c>
      <c r="T69" s="250" t="str">
        <f ca="1">IF(B69="","",IF(ISERROR(MATCH($J69,SorP!$B$1:$B$6230,0)),"",INDIRECT("'SorP'!$A$"&amp;MATCH($J69,SorP!$B$1:$B$6230,0))))</f>
        <v>ID-BB</v>
      </c>
      <c r="U69" s="280"/>
      <c r="V69" s="281">
        <f ca="1">IF(C69="",NA(),MATCH($B69&amp;$C69,'Smelter Look-up'!$J:$J,0))</f>
        <v>458</v>
      </c>
      <c r="W69" s="282"/>
      <c r="X69" s="282">
        <f t="shared" ca="1" si="4"/>
        <v>0</v>
      </c>
      <c r="Y69" s="282"/>
      <c r="Z69" s="282"/>
      <c r="AB69" s="284" t="str">
        <f t="shared" ca="1" si="5"/>
        <v>TinPT Menara Cipta Mulia</v>
      </c>
    </row>
    <row r="70" spans="1:28" s="283" customFormat="1" ht="76.5">
      <c r="A70" s="235" t="s">
        <v>885</v>
      </c>
      <c r="B70" s="236" t="str">
        <f ca="1">IF(LEN(A70)=0,"",INDEX('Smelter Look-up'!$A:$A,MATCH($A70,'Smelter Look-up'!$E:$E,0)))</f>
        <v>Tin</v>
      </c>
      <c r="C70" s="242" t="str">
        <f ca="1">IF(LEN(A70)=0,"",INDEX('Smelter Look-up'!$C:$C,MATCH($A70,'Smelter Look-up'!$E:$E,0)))</f>
        <v>Mitsubishi Materials Corporation</v>
      </c>
      <c r="D70" s="236"/>
      <c r="E70" s="236" t="str">
        <f ca="1">IF(ISERROR($V70),"",OFFSET('Smelter Look-up'!$D$4,$V70-4,0)&amp;"")</f>
        <v>JAPAN</v>
      </c>
      <c r="F70" s="236" t="str">
        <f ca="1">IF(ISERROR($V70),"",OFFSET('Smelter Look-up'!$E$4,$V70-4,0))</f>
        <v>CID001191</v>
      </c>
      <c r="G70" s="236" t="str">
        <f ca="1">IF(C70=$X$4,"Enter smelter details", IF(ISERROR($V70),"",OFFSET('Smelter Look-up'!$F$4,$V70-4,0)))</f>
        <v>RMI</v>
      </c>
      <c r="H70" s="237">
        <f ca="1">IF(ISERROR($V70),"",OFFSET('Smelter Look-up'!$G$4,$V70-4,0))</f>
        <v>0</v>
      </c>
      <c r="I70" s="238" t="str">
        <f ca="1">IF(ISERROR($V70),"",OFFSET('Smelter Look-up'!$H$4,$V70-4,0))</f>
        <v>Asago</v>
      </c>
      <c r="J70" s="238" t="str">
        <f ca="1">IF(ISERROR($V70),"",OFFSET('Smelter Look-up'!$I$4,$V70-4,0))</f>
        <v>Hyogo</v>
      </c>
      <c r="K70" s="240"/>
      <c r="L70" s="240"/>
      <c r="M70" s="240"/>
      <c r="N70" s="240"/>
      <c r="O70" s="240"/>
      <c r="P70" s="239"/>
      <c r="Q70" s="241" t="s">
        <v>15437</v>
      </c>
      <c r="R70" s="236" t="str">
        <f ca="1">IF(ISERROR($V70),"",OFFSET('Smelter Look-up'!$C$4,$V70-4,0)&amp;"")</f>
        <v>Mitsubishi Materials Corporation</v>
      </c>
      <c r="S70" s="250" t="str">
        <f t="shared" ca="1" si="3"/>
        <v>JP</v>
      </c>
      <c r="T70" s="250" t="str">
        <f ca="1">IF(B70="","",IF(ISERROR(MATCH($J70,SorP!$B$1:$B$6230,0)),"",INDIRECT("'SorP'!$A$"&amp;MATCH($J70,SorP!$B$1:$B$6230,0))))</f>
        <v>JP-28</v>
      </c>
      <c r="U70" s="280"/>
      <c r="V70" s="281">
        <f ca="1">IF(C70="",NA(),MATCH($B70&amp;$C70,'Smelter Look-up'!$J:$J,0))</f>
        <v>429</v>
      </c>
      <c r="W70" s="282"/>
      <c r="X70" s="282">
        <f t="shared" ca="1" si="4"/>
        <v>0</v>
      </c>
      <c r="Y70" s="282"/>
      <c r="Z70" s="282"/>
      <c r="AB70" s="284" t="str">
        <f t="shared" ca="1" si="5"/>
        <v>TinMitsubishi Materials Corporation</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17" sqref="D1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t="s">
        <v>15439</v>
      </c>
      <c r="D6" s="116"/>
      <c r="E6" s="32"/>
      <c r="F6"/>
    </row>
    <row r="7" spans="1:6" s="33" customFormat="1" ht="15.75">
      <c r="A7" s="163"/>
      <c r="B7" s="153" t="s">
        <v>15440</v>
      </c>
      <c r="C7" s="116" t="s">
        <v>15441</v>
      </c>
      <c r="D7" s="116"/>
      <c r="E7" s="32"/>
      <c r="F7"/>
    </row>
    <row r="8" spans="1:6" s="33" customFormat="1" ht="15.75">
      <c r="A8" s="163"/>
      <c r="B8" s="153" t="s">
        <v>15442</v>
      </c>
      <c r="C8" s="116" t="s">
        <v>15443</v>
      </c>
      <c r="D8" s="116"/>
      <c r="E8" s="32"/>
      <c r="F8"/>
    </row>
    <row r="9" spans="1:6" s="33" customFormat="1" ht="31.5">
      <c r="A9" s="163"/>
      <c r="B9" s="153" t="s">
        <v>15444</v>
      </c>
      <c r="C9" s="116" t="s">
        <v>15445</v>
      </c>
      <c r="D9" s="116"/>
      <c r="E9" s="32"/>
      <c r="F9"/>
    </row>
    <row r="10" spans="1:6" s="33" customFormat="1" ht="15.75">
      <c r="A10" s="163"/>
      <c r="B10" s="153" t="s">
        <v>15446</v>
      </c>
      <c r="C10" s="116" t="s">
        <v>15447</v>
      </c>
      <c r="D10" s="116"/>
      <c r="E10" s="32"/>
      <c r="F10"/>
    </row>
    <row r="11" spans="1:6" s="33" customFormat="1" ht="15.75">
      <c r="A11" s="163"/>
      <c r="B11" s="153" t="s">
        <v>15448</v>
      </c>
      <c r="C11" s="116" t="s">
        <v>15449</v>
      </c>
      <c r="D11" s="116"/>
      <c r="E11" s="32"/>
      <c r="F11"/>
    </row>
    <row r="12" spans="1:6" s="33" customFormat="1" ht="15.75">
      <c r="A12" s="163"/>
      <c r="B12" s="153" t="s">
        <v>15450</v>
      </c>
      <c r="C12" s="116" t="s">
        <v>15451</v>
      </c>
      <c r="D12" s="116"/>
      <c r="E12" s="32"/>
      <c r="F12"/>
    </row>
    <row r="13" spans="1:6" s="33" customFormat="1" ht="47.25">
      <c r="A13" s="163"/>
      <c r="B13" s="153" t="s">
        <v>15452</v>
      </c>
      <c r="C13" s="116" t="s">
        <v>15453</v>
      </c>
      <c r="D13" s="116"/>
      <c r="E13" s="32"/>
      <c r="F13"/>
    </row>
    <row r="14" spans="1:6" s="33" customFormat="1" ht="63">
      <c r="A14" s="163"/>
      <c r="B14" s="153" t="s">
        <v>15454</v>
      </c>
      <c r="C14" s="116" t="s">
        <v>15455</v>
      </c>
      <c r="D14" s="116"/>
      <c r="E14" s="32"/>
      <c r="F14"/>
    </row>
    <row r="15" spans="1:6" s="33" customFormat="1" ht="15.75">
      <c r="A15" s="163"/>
      <c r="B15" s="153" t="s">
        <v>15456</v>
      </c>
      <c r="C15" s="116" t="s">
        <v>15457</v>
      </c>
      <c r="D15" s="116"/>
      <c r="E15" s="32"/>
      <c r="F15"/>
    </row>
    <row r="16" spans="1:6" s="33" customFormat="1" ht="15.75">
      <c r="A16" s="163"/>
      <c r="B16" s="153" t="s">
        <v>15458</v>
      </c>
      <c r="C16" s="116" t="s">
        <v>15459</v>
      </c>
      <c r="D16" s="116"/>
      <c r="E16" s="32"/>
      <c r="F16"/>
    </row>
    <row r="17" spans="1:6" s="33" customFormat="1" ht="15.75">
      <c r="A17" s="163"/>
      <c r="B17" s="153" t="s">
        <v>15460</v>
      </c>
      <c r="C17" s="116" t="s">
        <v>15461</v>
      </c>
      <c r="D17" s="116"/>
      <c r="E17" s="32"/>
      <c r="F17"/>
    </row>
    <row r="18" spans="1:6" s="33" customFormat="1" ht="15.75">
      <c r="A18" s="163"/>
      <c r="B18" s="153" t="s">
        <v>15462</v>
      </c>
      <c r="C18" s="116" t="s">
        <v>15463</v>
      </c>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2018-05-24T20:37:03Z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